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0" yWindow="0" windowWidth="20490" windowHeight="7875" firstSheet="4" activeTab="4"/>
  </bookViews>
  <sheets>
    <sheet name="Hoja1" sheetId="5" state="hidden" r:id="rId1"/>
    <sheet name="F6a" sheetId="1" state="hidden" r:id="rId2"/>
    <sheet name="F6b" sheetId="2" state="hidden" r:id="rId3"/>
    <sheet name="F6c" sheetId="3" state="hidden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F6b!$A$3:$G$37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C26" i="4"/>
  <c r="G25" i="4"/>
  <c r="G24" i="4"/>
  <c r="F23" i="4"/>
  <c r="E23" i="4"/>
  <c r="D23" i="4"/>
  <c r="G23" i="4" s="1"/>
  <c r="C23" i="4"/>
  <c r="B23" i="4"/>
  <c r="F22" i="4"/>
  <c r="F17" i="4" s="1"/>
  <c r="F16" i="4" s="1"/>
  <c r="E22" i="4"/>
  <c r="D22" i="4"/>
  <c r="G22" i="4" s="1"/>
  <c r="G21" i="4"/>
  <c r="C21" i="4"/>
  <c r="G20" i="4"/>
  <c r="F19" i="4"/>
  <c r="E19" i="4"/>
  <c r="D19" i="4"/>
  <c r="G19" i="4" s="1"/>
  <c r="C19" i="4"/>
  <c r="B19" i="4"/>
  <c r="B17" i="4" s="1"/>
  <c r="B16" i="4" s="1"/>
  <c r="G18" i="4"/>
  <c r="E17" i="4"/>
  <c r="E16" i="4" s="1"/>
  <c r="F14" i="4"/>
  <c r="E14" i="4"/>
  <c r="G14" i="4" s="1"/>
  <c r="D14" i="4"/>
  <c r="C14" i="4"/>
  <c r="B14" i="4"/>
  <c r="G13" i="4"/>
  <c r="G12" i="4"/>
  <c r="F11" i="4"/>
  <c r="E11" i="4"/>
  <c r="G11" i="4" s="1"/>
  <c r="D11" i="4"/>
  <c r="C11" i="4"/>
  <c r="B11" i="4"/>
  <c r="G10" i="4"/>
  <c r="C10" i="4"/>
  <c r="G9" i="4"/>
  <c r="G8" i="4"/>
  <c r="G7" i="4" s="1"/>
  <c r="C8" i="4"/>
  <c r="C7" i="4" s="1"/>
  <c r="F7" i="4"/>
  <c r="F5" i="4" s="1"/>
  <c r="F4" i="4" s="1"/>
  <c r="F27" i="4" s="1"/>
  <c r="E7" i="4"/>
  <c r="D7" i="4"/>
  <c r="D5" i="4" s="1"/>
  <c r="B7" i="4"/>
  <c r="B5" i="4" s="1"/>
  <c r="B4" i="4" s="1"/>
  <c r="G6" i="4"/>
  <c r="E5" i="4"/>
  <c r="E4" i="4"/>
  <c r="E27" i="4" s="1"/>
  <c r="G77" i="3"/>
  <c r="G76" i="3"/>
  <c r="G75" i="3"/>
  <c r="G74" i="3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0" i="3"/>
  <c r="G39" i="3"/>
  <c r="G38" i="3"/>
  <c r="G37" i="3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4" i="3"/>
  <c r="G13" i="3"/>
  <c r="G12" i="3"/>
  <c r="G11" i="3"/>
  <c r="G10" i="3"/>
  <c r="G9" i="3"/>
  <c r="G8" i="3"/>
  <c r="G7" i="3"/>
  <c r="G49" i="2"/>
  <c r="G48" i="2"/>
  <c r="G47" i="2"/>
  <c r="G46" i="2"/>
  <c r="G45" i="2"/>
  <c r="G44" i="2"/>
  <c r="G43" i="2"/>
  <c r="G42" i="2"/>
  <c r="G41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 s="1"/>
  <c r="F5" i="2"/>
  <c r="E5" i="2"/>
  <c r="D5" i="2"/>
  <c r="C5" i="2"/>
  <c r="B5" i="2"/>
  <c r="B40" i="2"/>
  <c r="C40" i="2"/>
  <c r="D40" i="2"/>
  <c r="E40" i="2"/>
  <c r="F40" i="2"/>
  <c r="E51" i="2"/>
  <c r="G152" i="1"/>
  <c r="G151" i="1"/>
  <c r="G150" i="1"/>
  <c r="G149" i="1"/>
  <c r="G148" i="1"/>
  <c r="G147" i="1"/>
  <c r="G146" i="1"/>
  <c r="G144" i="1"/>
  <c r="G143" i="1"/>
  <c r="G142" i="1"/>
  <c r="G140" i="1"/>
  <c r="G139" i="1"/>
  <c r="G138" i="1"/>
  <c r="G137" i="1"/>
  <c r="G136" i="1"/>
  <c r="G135" i="1"/>
  <c r="G134" i="1"/>
  <c r="G133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71" i="1"/>
  <c r="G69" i="1"/>
  <c r="G68" i="1"/>
  <c r="G67" i="1"/>
  <c r="G65" i="1"/>
  <c r="G64" i="1"/>
  <c r="G63" i="1"/>
  <c r="G62" i="1"/>
  <c r="G61" i="1"/>
  <c r="G60" i="1"/>
  <c r="G59" i="1"/>
  <c r="G58" i="1"/>
  <c r="G56" i="1"/>
  <c r="G55" i="1"/>
  <c r="G54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B27" i="4" l="1"/>
  <c r="G5" i="4"/>
  <c r="G4" i="4" s="1"/>
  <c r="C5" i="4"/>
  <c r="C4" i="4" s="1"/>
  <c r="D4" i="4"/>
  <c r="D17" i="4"/>
  <c r="C22" i="4"/>
  <c r="C51" i="2"/>
  <c r="D51" i="2"/>
  <c r="G40" i="2"/>
  <c r="G51" i="2" s="1"/>
  <c r="B51" i="2"/>
  <c r="F51" i="2"/>
  <c r="D16" i="4" l="1"/>
  <c r="D27" i="4" s="1"/>
  <c r="G17" i="4"/>
  <c r="G16" i="4" s="1"/>
  <c r="G27" i="4" s="1"/>
  <c r="C17" i="4"/>
  <c r="C16" i="4" s="1"/>
  <c r="C27" i="4" s="1"/>
  <c r="G73" i="3" l="1"/>
  <c r="F73" i="3"/>
  <c r="E73" i="3"/>
  <c r="D73" i="3"/>
  <c r="C73" i="3"/>
  <c r="B73" i="3"/>
  <c r="F62" i="3"/>
  <c r="E62" i="3"/>
  <c r="D62" i="3"/>
  <c r="C62" i="3"/>
  <c r="B62" i="3"/>
  <c r="F53" i="3"/>
  <c r="E53" i="3"/>
  <c r="G53" i="3" s="1"/>
  <c r="D53" i="3"/>
  <c r="C53" i="3"/>
  <c r="B53" i="3"/>
  <c r="F43" i="3"/>
  <c r="E43" i="3"/>
  <c r="D43" i="3"/>
  <c r="C43" i="3"/>
  <c r="B43" i="3"/>
  <c r="F36" i="3"/>
  <c r="E36" i="3"/>
  <c r="D36" i="3"/>
  <c r="G36" i="3" s="1"/>
  <c r="C36" i="3"/>
  <c r="B36" i="3"/>
  <c r="F25" i="3"/>
  <c r="E25" i="3"/>
  <c r="D25" i="3"/>
  <c r="G25" i="3" s="1"/>
  <c r="C25" i="3"/>
  <c r="B25" i="3"/>
  <c r="F16" i="3"/>
  <c r="E16" i="3"/>
  <c r="E5" i="3" s="1"/>
  <c r="D16" i="3"/>
  <c r="C16" i="3"/>
  <c r="B16" i="3"/>
  <c r="G6" i="3"/>
  <c r="F6" i="3"/>
  <c r="E6" i="3"/>
  <c r="D6" i="3"/>
  <c r="C6" i="3"/>
  <c r="B6" i="3"/>
  <c r="F145" i="1"/>
  <c r="E145" i="1"/>
  <c r="D145" i="1"/>
  <c r="G145" i="1" s="1"/>
  <c r="C145" i="1"/>
  <c r="B145" i="1"/>
  <c r="G141" i="1"/>
  <c r="F141" i="1"/>
  <c r="E141" i="1"/>
  <c r="D141" i="1"/>
  <c r="C141" i="1"/>
  <c r="B141" i="1"/>
  <c r="F132" i="1"/>
  <c r="E132" i="1"/>
  <c r="D132" i="1"/>
  <c r="G132" i="1" s="1"/>
  <c r="C132" i="1"/>
  <c r="B132" i="1"/>
  <c r="F128" i="1"/>
  <c r="E128" i="1"/>
  <c r="D128" i="1"/>
  <c r="G128" i="1" s="1"/>
  <c r="C128" i="1"/>
  <c r="B128" i="1"/>
  <c r="F118" i="1"/>
  <c r="E118" i="1"/>
  <c r="D118" i="1"/>
  <c r="C118" i="1"/>
  <c r="B118" i="1"/>
  <c r="G108" i="1"/>
  <c r="F108" i="1"/>
  <c r="E108" i="1"/>
  <c r="D108" i="1"/>
  <c r="C108" i="1"/>
  <c r="B108" i="1"/>
  <c r="F98" i="1"/>
  <c r="E98" i="1"/>
  <c r="G98" i="1" s="1"/>
  <c r="D98" i="1"/>
  <c r="C98" i="1"/>
  <c r="B98" i="1"/>
  <c r="F88" i="1"/>
  <c r="E88" i="1"/>
  <c r="D88" i="1"/>
  <c r="C88" i="1"/>
  <c r="B88" i="1"/>
  <c r="G80" i="1"/>
  <c r="F80" i="1"/>
  <c r="E80" i="1"/>
  <c r="D80" i="1"/>
  <c r="C80" i="1"/>
  <c r="B80" i="1"/>
  <c r="F70" i="1"/>
  <c r="E70" i="1"/>
  <c r="D70" i="1"/>
  <c r="G70" i="1" s="1"/>
  <c r="C70" i="1"/>
  <c r="B70" i="1"/>
  <c r="F66" i="1"/>
  <c r="E66" i="1"/>
  <c r="D66" i="1"/>
  <c r="C66" i="1"/>
  <c r="B66" i="1"/>
  <c r="F57" i="1"/>
  <c r="E57" i="1"/>
  <c r="D57" i="1"/>
  <c r="C57" i="1"/>
  <c r="B57" i="1"/>
  <c r="F53" i="1"/>
  <c r="E53" i="1"/>
  <c r="D53" i="1"/>
  <c r="C53" i="1"/>
  <c r="B53" i="1"/>
  <c r="F43" i="1"/>
  <c r="E43" i="1"/>
  <c r="D43" i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B42" i="3" l="1"/>
  <c r="G62" i="3"/>
  <c r="C42" i="3"/>
  <c r="C79" i="3" s="1"/>
  <c r="F42" i="3"/>
  <c r="C5" i="3"/>
  <c r="G118" i="1"/>
  <c r="G66" i="1"/>
  <c r="E42" i="3"/>
  <c r="E79" i="3" s="1"/>
  <c r="G43" i="3"/>
  <c r="D5" i="3"/>
  <c r="B5" i="3"/>
  <c r="B79" i="3" s="1"/>
  <c r="F5" i="3"/>
  <c r="G16" i="3"/>
  <c r="G5" i="3" s="1"/>
  <c r="D79" i="1"/>
  <c r="C79" i="1"/>
  <c r="E79" i="1"/>
  <c r="B79" i="1"/>
  <c r="F79" i="1"/>
  <c r="G88" i="1"/>
  <c r="G57" i="1"/>
  <c r="G53" i="1"/>
  <c r="G43" i="1"/>
  <c r="E4" i="1"/>
  <c r="D4" i="1"/>
  <c r="B4" i="1"/>
  <c r="B154" i="1" s="1"/>
  <c r="F4" i="1"/>
  <c r="C4" i="1"/>
  <c r="G79" i="1"/>
  <c r="D42" i="3"/>
  <c r="F79" i="3" l="1"/>
  <c r="C154" i="1"/>
  <c r="F154" i="1"/>
  <c r="G42" i="3"/>
  <c r="G79" i="3" s="1"/>
  <c r="D154" i="1"/>
  <c r="E154" i="1"/>
  <c r="G4" i="1"/>
  <c r="G154" i="1" s="1"/>
  <c r="D79" i="3"/>
</calcChain>
</file>

<file path=xl/sharedStrings.xml><?xml version="1.0" encoding="utf-8"?>
<sst xmlns="http://schemas.openxmlformats.org/spreadsheetml/2006/main" count="322" uniqueCount="177">
  <si>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</si>
  <si>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</si>
  <si>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</si>
  <si>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</si>
  <si>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</si>
  <si>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</si>
  <si>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</si>
  <si>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</si>
  <si>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</si>
  <si>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</si>
  <si>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</si>
  <si>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</si>
  <si>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</si>
  <si>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</si>
  <si>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</si>
  <si>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</si>
  <si>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</si>
  <si>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</si>
  <si>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</si>
  <si>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</si>
  <si>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</si>
  <si>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</si>
  <si>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</si>
  <si>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</si>
  <si>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</si>
  <si>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</si>
  <si>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</si>
  <si>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</si>
  <si>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</si>
  <si>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</si>
  <si>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</si>
  <si>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</si>
  <si>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</si>
  <si>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</si>
  <si>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</si>
  <si>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</si>
  <si>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</si>
  <si>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</si>
  <si>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</si>
  <si>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</si>
  <si>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</si>
  <si>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</si>
  <si>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</si>
  <si>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</si>
  <si>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</si>
  <si>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</si>
  <si>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</si>
  <si>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</si>
  <si>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</si>
  <si>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</si>
  <si>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</si>
  <si>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</si>
  <si>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</si>
  <si>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</si>
  <si>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</si>
  <si>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</si>
  <si>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</si>
  <si>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</si>
  <si>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</si>
  <si>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</si>
  <si>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</si>
  <si>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</si>
  <si>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</si>
  <si>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</si>
  <si>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</si>
  <si>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</si>
  <si>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</si>
  <si>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</si>
  <si>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</si>
  <si>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</si>
  <si>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</si>
  <si>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</si>
  <si>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</si>
  <si>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</si>
  <si>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</si>
  <si>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</si>
  <si>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</si>
  <si>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</si>
  <si>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</si>
  <si>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</si>
  <si>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</si>
  <si>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</si>
  <si>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</si>
  <si>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</si>
  <si>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</si>
  <si>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</si>
  <si>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</si>
  <si>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</si>
  <si>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</si>
  <si>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</si>
  <si>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</si>
  <si>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</si>
  <si>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</si>
  <si>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</si>
  <si>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</si>
  <si>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</si>
  <si>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</si>
  <si>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</si>
  <si>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</si>
  <si>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</si>
  <si>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</si>
  <si>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</si>
  <si>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</si>
  <si>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</si>
  <si>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</si>
  <si>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</si>
  <si>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</si>
  <si>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</si>
  <si>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</si>
  <si>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</si>
  <si>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</si>
  <si>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</si>
  <si>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</si>
  <si>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</si>
  <si>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</si>
  <si>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</si>
  <si>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</si>
  <si>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</si>
  <si>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</si>
  <si>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</si>
  <si>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</si>
  <si>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</si>
  <si>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</si>
  <si>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</si>
  <si>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</si>
  <si>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</si>
  <si>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</si>
  <si>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</si>
  <si>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</si>
  <si>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</si>
  <si>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</si>
  <si>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</si>
  <si>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</si>
  <si>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</si>
  <si>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</si>
  <si>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</si>
  <si>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</si>
  <si>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</si>
  <si>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</si>
  <si>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</si>
  <si>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</si>
  <si>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31111-0101  AYUNTAMIENTO</t>
  </si>
  <si>
    <t xml:space="preserve">    31111-0201  DESARROLLO ECONOMICO</t>
  </si>
  <si>
    <t xml:space="preserve">    31111-0301  OBRAS PUBLICAS</t>
  </si>
  <si>
    <t xml:space="preserve">    31111-0302  DIRECCION DE PLANEACION</t>
  </si>
  <si>
    <t xml:space="preserve">    31111-0401  COORD DES URBANO</t>
  </si>
  <si>
    <t xml:space="preserve">    31111-0501  COORDINACIÓN DE ECOLOGÍA</t>
  </si>
  <si>
    <t xml:space="preserve">    31111-0601  DIRECCIÓN DE CATASTRO</t>
  </si>
  <si>
    <t xml:space="preserve">    31111-0701  DESARROLLO SOCIAL</t>
  </si>
  <si>
    <t xml:space="preserve">    31111-0702  COORD MPAL ATENC MUJ</t>
  </si>
  <si>
    <t xml:space="preserve">    31111-0801  CASA DE LA CULTURA</t>
  </si>
  <si>
    <t xml:space="preserve">    31111-0901  COORD EDUCACION</t>
  </si>
  <si>
    <t xml:space="preserve">    31111-1001  DIR COM MPAL DEPORTE</t>
  </si>
  <si>
    <t xml:space="preserve">    31111-1101  COORD AT´N JUVENTUD</t>
  </si>
  <si>
    <t xml:space="preserve">    31111-1201  COORDINACIÓN DE SALUD</t>
  </si>
  <si>
    <t xml:space="preserve">    31111-1301  SRIA AYUNTAMIENTO</t>
  </si>
  <si>
    <t xml:space="preserve">    31111-1401  SEGURIDAD PUBLICA</t>
  </si>
  <si>
    <t xml:space="preserve">    31111-1501  FISCALIZACION</t>
  </si>
  <si>
    <t xml:space="preserve">    31111-1601  COORDINACION JURIDICA</t>
  </si>
  <si>
    <t xml:space="preserve">    31111-1701  TRANS Y TRANSP MPAL</t>
  </si>
  <si>
    <t xml:space="preserve">    31111-1801  PROTECCION CIVIL</t>
  </si>
  <si>
    <t xml:space="preserve">    31111-1901  SRIA PARTICULAR</t>
  </si>
  <si>
    <t xml:space="preserve">    31111-2001  COORD COMUNICACION</t>
  </si>
  <si>
    <t xml:space="preserve">    31111-2101  TESORERIA MUNICIPAL</t>
  </si>
  <si>
    <t xml:space="preserve">    31111-2201  OFICIALIA MAYOR</t>
  </si>
  <si>
    <t xml:space="preserve">    31111-2301  SERVICIOS MUNICIPALES</t>
  </si>
  <si>
    <t xml:space="preserve">    31111-2401  CONTRALORIA MUNICIPAL</t>
  </si>
  <si>
    <t xml:space="preserve">    31111-2501  INFORMATICA</t>
  </si>
  <si>
    <t xml:space="preserve">    31111-2601  UNID ACC INFORMACION</t>
  </si>
  <si>
    <t xml:space="preserve">    31111-8101  JAPAC</t>
  </si>
  <si>
    <t xml:space="preserve">    31111-8201  DIF</t>
  </si>
  <si>
    <t xml:space="preserve">    31120-8101  JAPAC</t>
  </si>
  <si>
    <t xml:space="preserve">    31120-8201  DIF</t>
  </si>
  <si>
    <t>MUNICIPIO DE COMONFORT, GUANAJUATO
Estado Analítico del Ejercicio del Presupuesto de Egresos Detallado - LDF
Clasificación de Servicios Personales por Categoría
Del 1 de Enero al 31 de Diciembre de 2016
(PESOS)</t>
  </si>
  <si>
    <t>MUNICIPIO DE COMONFORT, GUANAJUATO
Estado Analítico del Ejercicio del Presupuesto de Egresos Detallado - LDF
Clasificación Funcional (Finalidad y Función)
Del 1 de Enero Al 31 de Diciembre de 2016
(PESOS)</t>
  </si>
  <si>
    <t>MUNICIPIO DE COMONFORT, GUANAJUATO
Estado Analítico del Ejercicio del Presupuesto de Egresos Detallado - LDF
Clasificación Administrativa
Del 1 de Enero al 31 de Diciembre de 2016
(PESOS)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</si>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</sst>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4" fillId="0" borderId="7" xfId="0" applyNumberFormat="1" applyFont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2"/>
  </cols>
  <sheetData>
    <row r="1" spans="1:2">
      <c r="A1" s="41"/>
      <c r="B1" s="41"/>
    </row>
    <row r="2020" spans="1:1">
      <c r="A2020" s="43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zoomScale="78" zoomScaleNormal="78" workbookViewId="0">
      <selection activeCell="A17" sqref="A17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58.5" customHeight="1">
      <c r="A1" s="47" t="s">
        <v>176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131019357.95999999</v>
      </c>
      <c r="C4" s="7">
        <f t="shared" ref="C4:G4" si="0">C5+C13+C23+C33+C43+C53+C57+C66+C70</f>
        <v>41683991.940000013</v>
      </c>
      <c r="D4" s="7">
        <f t="shared" si="0"/>
        <v>172703349.90000004</v>
      </c>
      <c r="E4" s="7">
        <f t="shared" si="0"/>
        <v>131945227.70999999</v>
      </c>
      <c r="F4" s="7">
        <f t="shared" si="0"/>
        <v>130464006.41000001</v>
      </c>
      <c r="G4" s="7">
        <f t="shared" si="0"/>
        <v>40758122.190000005</v>
      </c>
    </row>
    <row r="5" spans="1:7">
      <c r="A5" s="8" t="s">
        <v>9</v>
      </c>
      <c r="B5" s="9">
        <f>SUM(B6:B12)</f>
        <v>60582965.970000006</v>
      </c>
      <c r="C5" s="9">
        <f t="shared" ref="C5:G5" si="1">SUM(C6:C12)</f>
        <v>6114249.2500000009</v>
      </c>
      <c r="D5" s="9">
        <f t="shared" si="1"/>
        <v>66697215.219999999</v>
      </c>
      <c r="E5" s="9">
        <f t="shared" si="1"/>
        <v>61214386.030000001</v>
      </c>
      <c r="F5" s="9">
        <f t="shared" si="1"/>
        <v>61030276.479999997</v>
      </c>
      <c r="G5" s="9">
        <f t="shared" si="1"/>
        <v>5482829.1900000023</v>
      </c>
    </row>
    <row r="6" spans="1:7">
      <c r="A6" s="10" t="s">
        <v>10</v>
      </c>
      <c r="B6" s="44">
        <v>24886325.91</v>
      </c>
      <c r="C6" s="44">
        <v>541159.05000000075</v>
      </c>
      <c r="D6" s="44">
        <v>25427484.960000001</v>
      </c>
      <c r="E6" s="44">
        <v>24057167.219999999</v>
      </c>
      <c r="F6" s="44">
        <v>24057167.219999999</v>
      </c>
      <c r="G6" s="44">
        <f>D6-E6</f>
        <v>1370317.7400000021</v>
      </c>
    </row>
    <row r="7" spans="1:7">
      <c r="A7" s="10" t="s">
        <v>11</v>
      </c>
      <c r="B7" s="44">
        <v>12564337.76</v>
      </c>
      <c r="C7" s="44">
        <v>4184582.58</v>
      </c>
      <c r="D7" s="44">
        <v>16748920.34</v>
      </c>
      <c r="E7" s="44">
        <v>15870776.039999999</v>
      </c>
      <c r="F7" s="44">
        <v>15870175.99</v>
      </c>
      <c r="G7" s="44">
        <f t="shared" ref="G7:G12" si="2">D7-E7</f>
        <v>878144.30000000075</v>
      </c>
    </row>
    <row r="8" spans="1:7">
      <c r="A8" s="10" t="s">
        <v>12</v>
      </c>
      <c r="B8" s="44">
        <v>7823483.0300000003</v>
      </c>
      <c r="C8" s="44">
        <v>82808.870000000112</v>
      </c>
      <c r="D8" s="44">
        <v>7906291.9000000004</v>
      </c>
      <c r="E8" s="44">
        <v>7125256.4900000002</v>
      </c>
      <c r="F8" s="44">
        <v>7115534.9000000004</v>
      </c>
      <c r="G8" s="44">
        <f t="shared" si="2"/>
        <v>781035.41000000015</v>
      </c>
    </row>
    <row r="9" spans="1:7">
      <c r="A9" s="10" t="s">
        <v>13</v>
      </c>
      <c r="B9" s="44">
        <v>3097408.78</v>
      </c>
      <c r="C9" s="44">
        <v>235715.58000000007</v>
      </c>
      <c r="D9" s="44">
        <v>3333124.36</v>
      </c>
      <c r="E9" s="44">
        <v>1794621.55</v>
      </c>
      <c r="F9" s="44">
        <v>1631601.58</v>
      </c>
      <c r="G9" s="44">
        <f t="shared" si="2"/>
        <v>1538502.8099999998</v>
      </c>
    </row>
    <row r="10" spans="1:7">
      <c r="A10" s="10" t="s">
        <v>14</v>
      </c>
      <c r="B10" s="44">
        <v>12211410.49</v>
      </c>
      <c r="C10" s="44">
        <v>1069983.17</v>
      </c>
      <c r="D10" s="44">
        <v>13281393.66</v>
      </c>
      <c r="E10" s="44">
        <v>12366564.73</v>
      </c>
      <c r="F10" s="44">
        <v>12355796.789999999</v>
      </c>
      <c r="G10" s="44">
        <f t="shared" si="2"/>
        <v>914828.9299999997</v>
      </c>
    </row>
    <row r="11" spans="1:7">
      <c r="A11" s="10" t="s">
        <v>15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f t="shared" si="2"/>
        <v>0</v>
      </c>
    </row>
    <row r="12" spans="1:7">
      <c r="A12" s="10" t="s">
        <v>16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f t="shared" si="2"/>
        <v>0</v>
      </c>
    </row>
    <row r="13" spans="1:7">
      <c r="A13" s="8" t="s">
        <v>17</v>
      </c>
      <c r="B13" s="9">
        <f>SUM(B14:B22)</f>
        <v>6640404</v>
      </c>
      <c r="C13" s="9">
        <f t="shared" ref="C13:F13" si="3">SUM(C14:C22)</f>
        <v>3728705.0100000002</v>
      </c>
      <c r="D13" s="9">
        <f t="shared" si="3"/>
        <v>10369109.010000002</v>
      </c>
      <c r="E13" s="9">
        <f t="shared" si="3"/>
        <v>7539933.3699999992</v>
      </c>
      <c r="F13" s="9">
        <f t="shared" si="3"/>
        <v>7471990.5800000001</v>
      </c>
      <c r="G13" s="9">
        <f t="shared" ref="G13:G76" si="4">D13-E13</f>
        <v>2829175.6400000025</v>
      </c>
    </row>
    <row r="14" spans="1:7">
      <c r="A14" s="10" t="s">
        <v>18</v>
      </c>
      <c r="B14" s="44">
        <v>1708874</v>
      </c>
      <c r="C14" s="44">
        <v>716276.18000000017</v>
      </c>
      <c r="D14" s="44">
        <v>2425150.1800000002</v>
      </c>
      <c r="E14" s="44">
        <v>2118860.85</v>
      </c>
      <c r="F14" s="44">
        <v>2118860.85</v>
      </c>
      <c r="G14" s="44">
        <f t="shared" si="4"/>
        <v>306289.33000000007</v>
      </c>
    </row>
    <row r="15" spans="1:7">
      <c r="A15" s="10" t="s">
        <v>19</v>
      </c>
      <c r="B15" s="44">
        <v>476000</v>
      </c>
      <c r="C15" s="44">
        <v>258475.86</v>
      </c>
      <c r="D15" s="44">
        <v>734475.86</v>
      </c>
      <c r="E15" s="44">
        <v>683721.66</v>
      </c>
      <c r="F15" s="44">
        <v>683721.66</v>
      </c>
      <c r="G15" s="44">
        <f t="shared" si="4"/>
        <v>50754.199999999953</v>
      </c>
    </row>
    <row r="16" spans="1:7">
      <c r="A16" s="10" t="s">
        <v>20</v>
      </c>
      <c r="B16" s="44">
        <v>0</v>
      </c>
      <c r="C16" s="44">
        <v>54700</v>
      </c>
      <c r="D16" s="44">
        <v>54700</v>
      </c>
      <c r="E16" s="44">
        <v>47200</v>
      </c>
      <c r="F16" s="44">
        <v>47200</v>
      </c>
      <c r="G16" s="44">
        <f t="shared" si="4"/>
        <v>7500</v>
      </c>
    </row>
    <row r="17" spans="1:7">
      <c r="A17" s="10" t="s">
        <v>21</v>
      </c>
      <c r="B17" s="44">
        <v>518080</v>
      </c>
      <c r="C17" s="44">
        <v>2580663.64</v>
      </c>
      <c r="D17" s="44">
        <v>3098743.64</v>
      </c>
      <c r="E17" s="44">
        <v>1202752.8799999999</v>
      </c>
      <c r="F17" s="44">
        <v>1202752.8799999999</v>
      </c>
      <c r="G17" s="44">
        <f t="shared" si="4"/>
        <v>1895990.7600000002</v>
      </c>
    </row>
    <row r="18" spans="1:7">
      <c r="A18" s="10" t="s">
        <v>22</v>
      </c>
      <c r="B18" s="44">
        <v>110000</v>
      </c>
      <c r="C18" s="44">
        <v>-63385.99</v>
      </c>
      <c r="D18" s="44">
        <v>46614.01</v>
      </c>
      <c r="E18" s="44">
        <v>44013.03</v>
      </c>
      <c r="F18" s="44">
        <v>44013.03</v>
      </c>
      <c r="G18" s="44">
        <f t="shared" si="4"/>
        <v>2600.9800000000032</v>
      </c>
    </row>
    <row r="19" spans="1:7">
      <c r="A19" s="10" t="s">
        <v>23</v>
      </c>
      <c r="B19" s="44">
        <v>3184600</v>
      </c>
      <c r="C19" s="44">
        <v>-440063.79999999981</v>
      </c>
      <c r="D19" s="44">
        <v>2744536.2</v>
      </c>
      <c r="E19" s="44">
        <v>2331311.19</v>
      </c>
      <c r="F19" s="44">
        <v>2263368.4</v>
      </c>
      <c r="G19" s="44">
        <f t="shared" si="4"/>
        <v>413225.01000000024</v>
      </c>
    </row>
    <row r="20" spans="1:7">
      <c r="A20" s="10" t="s">
        <v>24</v>
      </c>
      <c r="B20" s="44">
        <v>40800</v>
      </c>
      <c r="C20" s="44">
        <v>194296.39</v>
      </c>
      <c r="D20" s="44">
        <v>235096.39</v>
      </c>
      <c r="E20" s="44">
        <v>206686.34</v>
      </c>
      <c r="F20" s="44">
        <v>206686.34</v>
      </c>
      <c r="G20" s="44">
        <f t="shared" si="4"/>
        <v>28410.050000000017</v>
      </c>
    </row>
    <row r="21" spans="1:7">
      <c r="A21" s="10" t="s">
        <v>25</v>
      </c>
      <c r="B21" s="44">
        <v>0</v>
      </c>
      <c r="C21" s="44">
        <v>324.8</v>
      </c>
      <c r="D21" s="44">
        <v>324.8</v>
      </c>
      <c r="E21" s="44">
        <v>324.8</v>
      </c>
      <c r="F21" s="44">
        <v>324.8</v>
      </c>
      <c r="G21" s="44">
        <f t="shared" si="4"/>
        <v>0</v>
      </c>
    </row>
    <row r="22" spans="1:7">
      <c r="A22" s="10" t="s">
        <v>26</v>
      </c>
      <c r="B22" s="44">
        <v>602050</v>
      </c>
      <c r="C22" s="44">
        <v>427417.93000000005</v>
      </c>
      <c r="D22" s="44">
        <v>1029467.93</v>
      </c>
      <c r="E22" s="44">
        <v>905062.62</v>
      </c>
      <c r="F22" s="44">
        <v>905062.62</v>
      </c>
      <c r="G22" s="44">
        <f t="shared" si="4"/>
        <v>124405.31000000006</v>
      </c>
    </row>
    <row r="23" spans="1:7">
      <c r="A23" s="8" t="s">
        <v>27</v>
      </c>
      <c r="B23" s="9">
        <f>SUM(B24:B32)</f>
        <v>14254069.129999999</v>
      </c>
      <c r="C23" s="9">
        <f t="shared" ref="C23:F23" si="5">SUM(C24:C32)</f>
        <v>4394241.4600000009</v>
      </c>
      <c r="D23" s="9">
        <f t="shared" si="5"/>
        <v>18648310.59</v>
      </c>
      <c r="E23" s="9">
        <f t="shared" si="5"/>
        <v>15487393.970000003</v>
      </c>
      <c r="F23" s="9">
        <f t="shared" si="5"/>
        <v>15230620.860000001</v>
      </c>
      <c r="G23" s="9">
        <f t="shared" si="4"/>
        <v>3160916.6199999973</v>
      </c>
    </row>
    <row r="24" spans="1:7">
      <c r="A24" s="10" t="s">
        <v>28</v>
      </c>
      <c r="B24" s="44">
        <v>6374529.04</v>
      </c>
      <c r="C24" s="44">
        <v>-429289.09999999963</v>
      </c>
      <c r="D24" s="44">
        <v>5945239.9400000004</v>
      </c>
      <c r="E24" s="44">
        <v>4126026.53</v>
      </c>
      <c r="F24" s="44">
        <v>4126026.53</v>
      </c>
      <c r="G24" s="44">
        <f t="shared" si="4"/>
        <v>1819213.4100000006</v>
      </c>
    </row>
    <row r="25" spans="1:7">
      <c r="A25" s="10" t="s">
        <v>29</v>
      </c>
      <c r="B25" s="44">
        <v>213000</v>
      </c>
      <c r="C25" s="44">
        <v>1225269.47</v>
      </c>
      <c r="D25" s="44">
        <v>1438269.47</v>
      </c>
      <c r="E25" s="44">
        <v>1362421.18</v>
      </c>
      <c r="F25" s="44">
        <v>1360661.18</v>
      </c>
      <c r="G25" s="44">
        <f t="shared" si="4"/>
        <v>75848.290000000037</v>
      </c>
    </row>
    <row r="26" spans="1:7">
      <c r="A26" s="10" t="s">
        <v>30</v>
      </c>
      <c r="B26" s="44">
        <v>2075162.65</v>
      </c>
      <c r="C26" s="44">
        <v>1178160.25</v>
      </c>
      <c r="D26" s="44">
        <v>3253322.9</v>
      </c>
      <c r="E26" s="44">
        <v>2816581.93</v>
      </c>
      <c r="F26" s="44">
        <v>2747998.09</v>
      </c>
      <c r="G26" s="44">
        <f t="shared" si="4"/>
        <v>436740.96999999974</v>
      </c>
    </row>
    <row r="27" spans="1:7">
      <c r="A27" s="10" t="s">
        <v>31</v>
      </c>
      <c r="B27" s="44">
        <v>652000</v>
      </c>
      <c r="C27" s="44">
        <v>-300135.94</v>
      </c>
      <c r="D27" s="44">
        <v>351864.06</v>
      </c>
      <c r="E27" s="44">
        <v>338372.71</v>
      </c>
      <c r="F27" s="44">
        <v>338372.71</v>
      </c>
      <c r="G27" s="44">
        <f t="shared" si="4"/>
        <v>13491.349999999977</v>
      </c>
    </row>
    <row r="28" spans="1:7">
      <c r="A28" s="10" t="s">
        <v>32</v>
      </c>
      <c r="B28" s="44">
        <v>569700</v>
      </c>
      <c r="C28" s="44">
        <v>322307.66000000003</v>
      </c>
      <c r="D28" s="44">
        <v>892007.66</v>
      </c>
      <c r="E28" s="44">
        <v>787695.79</v>
      </c>
      <c r="F28" s="44">
        <v>787695.79</v>
      </c>
      <c r="G28" s="44">
        <f t="shared" si="4"/>
        <v>104311.87</v>
      </c>
    </row>
    <row r="29" spans="1:7">
      <c r="A29" s="10" t="s">
        <v>33</v>
      </c>
      <c r="B29" s="44">
        <v>1100000</v>
      </c>
      <c r="C29" s="44">
        <v>-204629.16000000003</v>
      </c>
      <c r="D29" s="44">
        <v>895370.84</v>
      </c>
      <c r="E29" s="44">
        <v>873630.39</v>
      </c>
      <c r="F29" s="44">
        <v>873630.39</v>
      </c>
      <c r="G29" s="44">
        <f t="shared" si="4"/>
        <v>21740.449999999953</v>
      </c>
    </row>
    <row r="30" spans="1:7">
      <c r="A30" s="10" t="s">
        <v>34</v>
      </c>
      <c r="B30" s="44">
        <v>229500</v>
      </c>
      <c r="C30" s="44">
        <v>181192.43</v>
      </c>
      <c r="D30" s="44">
        <v>410692.43</v>
      </c>
      <c r="E30" s="44">
        <v>335905.97</v>
      </c>
      <c r="F30" s="44">
        <v>335905.97</v>
      </c>
      <c r="G30" s="44">
        <f t="shared" si="4"/>
        <v>74786.460000000021</v>
      </c>
    </row>
    <row r="31" spans="1:7">
      <c r="A31" s="10" t="s">
        <v>35</v>
      </c>
      <c r="B31" s="44">
        <v>1900850</v>
      </c>
      <c r="C31" s="44">
        <v>2311570.2400000002</v>
      </c>
      <c r="D31" s="44">
        <v>4212420.24</v>
      </c>
      <c r="E31" s="44">
        <v>4088389.95</v>
      </c>
      <c r="F31" s="44">
        <v>4001294.12</v>
      </c>
      <c r="G31" s="44">
        <f t="shared" si="4"/>
        <v>124030.29000000004</v>
      </c>
    </row>
    <row r="32" spans="1:7">
      <c r="A32" s="10" t="s">
        <v>36</v>
      </c>
      <c r="B32" s="44">
        <v>1139327.44</v>
      </c>
      <c r="C32" s="44">
        <v>109795.6100000001</v>
      </c>
      <c r="D32" s="44">
        <v>1249123.05</v>
      </c>
      <c r="E32" s="44">
        <v>758369.52</v>
      </c>
      <c r="F32" s="44">
        <v>659036.07999999996</v>
      </c>
      <c r="G32" s="44">
        <f t="shared" si="4"/>
        <v>490753.53</v>
      </c>
    </row>
    <row r="33" spans="1:7">
      <c r="A33" s="8" t="s">
        <v>37</v>
      </c>
      <c r="B33" s="9">
        <f>SUM(B34:B42)</f>
        <v>17454341.489999998</v>
      </c>
      <c r="C33" s="9">
        <f t="shared" ref="C33:F33" si="6">SUM(C34:C42)</f>
        <v>12012222.68</v>
      </c>
      <c r="D33" s="9">
        <f t="shared" si="6"/>
        <v>29466564.169999998</v>
      </c>
      <c r="E33" s="9">
        <f t="shared" si="6"/>
        <v>17804719.850000001</v>
      </c>
      <c r="F33" s="9">
        <f t="shared" si="6"/>
        <v>17798719.850000001</v>
      </c>
      <c r="G33" s="9">
        <f t="shared" si="4"/>
        <v>11661844.319999997</v>
      </c>
    </row>
    <row r="34" spans="1:7">
      <c r="A34" s="10" t="s">
        <v>38</v>
      </c>
      <c r="B34" s="44">
        <v>12415238.77</v>
      </c>
      <c r="C34" s="44">
        <v>484000</v>
      </c>
      <c r="D34" s="44">
        <v>12899238.77</v>
      </c>
      <c r="E34" s="44">
        <v>12646201.1</v>
      </c>
      <c r="F34" s="44">
        <v>12646201.1</v>
      </c>
      <c r="G34" s="44">
        <f t="shared" si="4"/>
        <v>253037.66999999993</v>
      </c>
    </row>
    <row r="35" spans="1:7">
      <c r="A35" s="10" t="s">
        <v>39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f t="shared" si="4"/>
        <v>0</v>
      </c>
    </row>
    <row r="36" spans="1:7">
      <c r="A36" s="10" t="s">
        <v>40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f t="shared" si="4"/>
        <v>0</v>
      </c>
    </row>
    <row r="37" spans="1:7">
      <c r="A37" s="10" t="s">
        <v>41</v>
      </c>
      <c r="B37" s="44">
        <v>4143803.18</v>
      </c>
      <c r="C37" s="44">
        <v>11905203.59</v>
      </c>
      <c r="D37" s="44">
        <v>16049006.77</v>
      </c>
      <c r="E37" s="44">
        <v>4690559.43</v>
      </c>
      <c r="F37" s="44">
        <v>4684559.43</v>
      </c>
      <c r="G37" s="44">
        <f t="shared" si="4"/>
        <v>11358447.34</v>
      </c>
    </row>
    <row r="38" spans="1:7">
      <c r="A38" s="10" t="s">
        <v>42</v>
      </c>
      <c r="B38" s="44">
        <v>895299.54</v>
      </c>
      <c r="C38" s="44">
        <v>-376980.91000000003</v>
      </c>
      <c r="D38" s="44">
        <v>518318.63</v>
      </c>
      <c r="E38" s="44">
        <v>467959.32</v>
      </c>
      <c r="F38" s="44">
        <v>467959.32</v>
      </c>
      <c r="G38" s="44">
        <f t="shared" si="4"/>
        <v>50359.31</v>
      </c>
    </row>
    <row r="39" spans="1:7">
      <c r="A39" s="10" t="s">
        <v>43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f t="shared" si="4"/>
        <v>0</v>
      </c>
    </row>
    <row r="40" spans="1:7">
      <c r="A40" s="10" t="s">
        <v>44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f t="shared" si="4"/>
        <v>0</v>
      </c>
    </row>
    <row r="41" spans="1:7">
      <c r="A41" s="10" t="s">
        <v>45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f t="shared" si="4"/>
        <v>0</v>
      </c>
    </row>
    <row r="42" spans="1:7">
      <c r="A42" s="10" t="s">
        <v>46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f t="shared" si="4"/>
        <v>0</v>
      </c>
    </row>
    <row r="43" spans="1:7">
      <c r="A43" s="8" t="s">
        <v>47</v>
      </c>
      <c r="B43" s="9">
        <f>SUM(B44:B52)</f>
        <v>1271992</v>
      </c>
      <c r="C43" s="9">
        <f t="shared" ref="C43:F43" si="7">SUM(C44:C52)</f>
        <v>3558145.9099999997</v>
      </c>
      <c r="D43" s="9">
        <f t="shared" si="7"/>
        <v>4830137.91</v>
      </c>
      <c r="E43" s="9">
        <f t="shared" si="7"/>
        <v>4290932.8499999996</v>
      </c>
      <c r="F43" s="9">
        <f t="shared" si="7"/>
        <v>4283932.8499999996</v>
      </c>
      <c r="G43" s="9">
        <f t="shared" si="4"/>
        <v>539205.06000000052</v>
      </c>
    </row>
    <row r="44" spans="1:7">
      <c r="A44" s="10" t="s">
        <v>48</v>
      </c>
      <c r="B44" s="44">
        <v>500692</v>
      </c>
      <c r="C44" s="44">
        <v>321135.17000000004</v>
      </c>
      <c r="D44" s="44">
        <v>821827.17</v>
      </c>
      <c r="E44" s="44">
        <v>706121.58</v>
      </c>
      <c r="F44" s="44">
        <v>699121.58</v>
      </c>
      <c r="G44" s="44">
        <f t="shared" si="4"/>
        <v>115705.59000000008</v>
      </c>
    </row>
    <row r="45" spans="1:7">
      <c r="A45" s="10" t="s">
        <v>49</v>
      </c>
      <c r="B45" s="44">
        <v>115300</v>
      </c>
      <c r="C45" s="44">
        <v>776.44000000000233</v>
      </c>
      <c r="D45" s="44">
        <v>116076.44</v>
      </c>
      <c r="E45" s="44">
        <v>89307.57</v>
      </c>
      <c r="F45" s="44">
        <v>89307.57</v>
      </c>
      <c r="G45" s="44">
        <f t="shared" si="4"/>
        <v>26768.869999999995</v>
      </c>
    </row>
    <row r="46" spans="1:7">
      <c r="A46" s="10" t="s">
        <v>50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f t="shared" si="4"/>
        <v>0</v>
      </c>
    </row>
    <row r="47" spans="1:7">
      <c r="A47" s="10" t="s">
        <v>51</v>
      </c>
      <c r="B47" s="44">
        <v>550000</v>
      </c>
      <c r="C47" s="44">
        <v>1810640</v>
      </c>
      <c r="D47" s="44">
        <v>2360640</v>
      </c>
      <c r="E47" s="44">
        <v>2350640</v>
      </c>
      <c r="F47" s="44">
        <v>2350640</v>
      </c>
      <c r="G47" s="44">
        <f t="shared" si="4"/>
        <v>10000</v>
      </c>
    </row>
    <row r="48" spans="1:7">
      <c r="A48" s="10" t="s">
        <v>52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f t="shared" si="4"/>
        <v>0</v>
      </c>
    </row>
    <row r="49" spans="1:7">
      <c r="A49" s="10" t="s">
        <v>53</v>
      </c>
      <c r="B49" s="44">
        <v>106000</v>
      </c>
      <c r="C49" s="44">
        <v>101594.29999999999</v>
      </c>
      <c r="D49" s="44">
        <v>207594.3</v>
      </c>
      <c r="E49" s="44">
        <v>195863.71</v>
      </c>
      <c r="F49" s="44">
        <v>195863.71</v>
      </c>
      <c r="G49" s="44">
        <f t="shared" si="4"/>
        <v>11730.589999999997</v>
      </c>
    </row>
    <row r="50" spans="1:7">
      <c r="A50" s="10" t="s">
        <v>54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f t="shared" si="4"/>
        <v>0</v>
      </c>
    </row>
    <row r="51" spans="1:7">
      <c r="A51" s="10" t="s">
        <v>55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f t="shared" si="4"/>
        <v>0</v>
      </c>
    </row>
    <row r="52" spans="1:7">
      <c r="A52" s="10" t="s">
        <v>56</v>
      </c>
      <c r="B52" s="44">
        <v>0</v>
      </c>
      <c r="C52" s="44">
        <v>1324000</v>
      </c>
      <c r="D52" s="44">
        <v>1324000</v>
      </c>
      <c r="E52" s="44">
        <v>948999.99</v>
      </c>
      <c r="F52" s="44">
        <v>948999.99</v>
      </c>
      <c r="G52" s="44">
        <f t="shared" si="4"/>
        <v>375000.01</v>
      </c>
    </row>
    <row r="53" spans="1:7">
      <c r="A53" s="8" t="s">
        <v>57</v>
      </c>
      <c r="B53" s="9">
        <f>SUM(B54:B56)</f>
        <v>25847585.370000001</v>
      </c>
      <c r="C53" s="9">
        <f t="shared" ref="C53:F53" si="8">SUM(C54:C56)</f>
        <v>10347125.34</v>
      </c>
      <c r="D53" s="9">
        <f t="shared" si="8"/>
        <v>36194710.710000001</v>
      </c>
      <c r="E53" s="9">
        <f t="shared" si="8"/>
        <v>20878612.25</v>
      </c>
      <c r="F53" s="9">
        <f t="shared" si="8"/>
        <v>20119216.400000002</v>
      </c>
      <c r="G53" s="9">
        <f t="shared" si="4"/>
        <v>15316098.460000001</v>
      </c>
    </row>
    <row r="54" spans="1:7">
      <c r="A54" s="10" t="s">
        <v>58</v>
      </c>
      <c r="B54" s="44">
        <v>25847585.370000001</v>
      </c>
      <c r="C54" s="44">
        <v>8134132.6600000001</v>
      </c>
      <c r="D54" s="44">
        <v>33981718.030000001</v>
      </c>
      <c r="E54" s="44">
        <v>18959574.899999999</v>
      </c>
      <c r="F54" s="44">
        <v>18200179.050000001</v>
      </c>
      <c r="G54" s="44">
        <f t="shared" si="4"/>
        <v>15022143.130000003</v>
      </c>
    </row>
    <row r="55" spans="1:7">
      <c r="A55" s="10" t="s">
        <v>59</v>
      </c>
      <c r="B55" s="44">
        <v>0</v>
      </c>
      <c r="C55" s="44">
        <v>2212992.6800000002</v>
      </c>
      <c r="D55" s="44">
        <v>2212992.6800000002</v>
      </c>
      <c r="E55" s="44">
        <v>1919037.35</v>
      </c>
      <c r="F55" s="44">
        <v>1919037.35</v>
      </c>
      <c r="G55" s="44">
        <f t="shared" si="4"/>
        <v>293955.33000000007</v>
      </c>
    </row>
    <row r="56" spans="1:7">
      <c r="A56" s="10" t="s">
        <v>60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f t="shared" si="4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558368.24</v>
      </c>
      <c r="D57" s="9">
        <f t="shared" si="9"/>
        <v>558368.24</v>
      </c>
      <c r="E57" s="9">
        <f t="shared" si="9"/>
        <v>0</v>
      </c>
      <c r="F57" s="9">
        <f t="shared" si="9"/>
        <v>0</v>
      </c>
      <c r="G57" s="9">
        <f t="shared" si="4"/>
        <v>558368.24</v>
      </c>
    </row>
    <row r="58" spans="1:7">
      <c r="A58" s="10" t="s">
        <v>62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4"/>
        <v>0</v>
      </c>
    </row>
    <row r="59" spans="1:7">
      <c r="A59" s="10" t="s">
        <v>63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f t="shared" si="4"/>
        <v>0</v>
      </c>
    </row>
    <row r="60" spans="1:7">
      <c r="A60" s="10" t="s">
        <v>64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 t="shared" si="4"/>
        <v>0</v>
      </c>
    </row>
    <row r="61" spans="1:7">
      <c r="A61" s="10" t="s">
        <v>65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si="4"/>
        <v>0</v>
      </c>
    </row>
    <row r="62" spans="1:7">
      <c r="A62" s="10" t="s">
        <v>66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4"/>
        <v>0</v>
      </c>
    </row>
    <row r="63" spans="1:7">
      <c r="A63" s="10" t="s">
        <v>67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4"/>
        <v>0</v>
      </c>
    </row>
    <row r="64" spans="1:7">
      <c r="A64" s="10" t="s">
        <v>68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f t="shared" si="4"/>
        <v>0</v>
      </c>
    </row>
    <row r="65" spans="1:7">
      <c r="A65" s="10" t="s">
        <v>69</v>
      </c>
      <c r="B65" s="44">
        <v>0</v>
      </c>
      <c r="C65" s="44">
        <v>558368.24</v>
      </c>
      <c r="D65" s="44">
        <v>558368.24</v>
      </c>
      <c r="E65" s="44">
        <v>0</v>
      </c>
      <c r="F65" s="44">
        <v>0</v>
      </c>
      <c r="G65" s="44">
        <f t="shared" si="4"/>
        <v>558368.24</v>
      </c>
    </row>
    <row r="66" spans="1:7">
      <c r="A66" s="8" t="s">
        <v>70</v>
      </c>
      <c r="B66" s="9">
        <f>SUM(B67:B69)</f>
        <v>708000</v>
      </c>
      <c r="C66" s="9">
        <f t="shared" ref="C66:F66" si="10">SUM(C67:C69)</f>
        <v>913065.06</v>
      </c>
      <c r="D66" s="9">
        <f t="shared" si="10"/>
        <v>1621065.06</v>
      </c>
      <c r="E66" s="9">
        <f t="shared" si="10"/>
        <v>629696</v>
      </c>
      <c r="F66" s="9">
        <f t="shared" si="10"/>
        <v>429696</v>
      </c>
      <c r="G66" s="9">
        <f t="shared" si="4"/>
        <v>991369.06</v>
      </c>
    </row>
    <row r="67" spans="1:7">
      <c r="A67" s="10" t="s">
        <v>71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f t="shared" si="4"/>
        <v>0</v>
      </c>
    </row>
    <row r="68" spans="1:7">
      <c r="A68" s="10" t="s">
        <v>72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 t="shared" si="4"/>
        <v>0</v>
      </c>
    </row>
    <row r="69" spans="1:7">
      <c r="A69" s="10" t="s">
        <v>73</v>
      </c>
      <c r="B69" s="44">
        <v>708000</v>
      </c>
      <c r="C69" s="44">
        <v>913065.06</v>
      </c>
      <c r="D69" s="44">
        <v>1621065.06</v>
      </c>
      <c r="E69" s="44">
        <v>629696</v>
      </c>
      <c r="F69" s="44">
        <v>429696</v>
      </c>
      <c r="G69" s="44">
        <f t="shared" si="4"/>
        <v>991369.06</v>
      </c>
    </row>
    <row r="70" spans="1:7">
      <c r="A70" s="8" t="s">
        <v>74</v>
      </c>
      <c r="B70" s="9">
        <f>SUM(B71:B77)</f>
        <v>4260000</v>
      </c>
      <c r="C70" s="9">
        <f t="shared" ref="C70:F70" si="11">SUM(C71:C77)</f>
        <v>57868.989999999991</v>
      </c>
      <c r="D70" s="9">
        <f t="shared" si="11"/>
        <v>4317868.99</v>
      </c>
      <c r="E70" s="9">
        <f t="shared" si="11"/>
        <v>4099553.39</v>
      </c>
      <c r="F70" s="9">
        <f t="shared" si="11"/>
        <v>4099553.39</v>
      </c>
      <c r="G70" s="9">
        <f t="shared" si="4"/>
        <v>218315.60000000009</v>
      </c>
    </row>
    <row r="71" spans="1:7">
      <c r="A71" s="10" t="s">
        <v>75</v>
      </c>
      <c r="B71" s="44">
        <v>3500000</v>
      </c>
      <c r="C71" s="44">
        <v>0</v>
      </c>
      <c r="D71" s="44">
        <v>3500000</v>
      </c>
      <c r="E71" s="44">
        <v>3500000</v>
      </c>
      <c r="F71" s="44">
        <v>3500000</v>
      </c>
      <c r="G71" s="44">
        <f t="shared" si="4"/>
        <v>0</v>
      </c>
    </row>
    <row r="72" spans="1:7">
      <c r="A72" s="10" t="s">
        <v>76</v>
      </c>
      <c r="B72" s="44">
        <v>760000</v>
      </c>
      <c r="C72" s="44">
        <v>57868.989999999991</v>
      </c>
      <c r="D72" s="44">
        <v>817868.99</v>
      </c>
      <c r="E72" s="44">
        <v>599553.39</v>
      </c>
      <c r="F72" s="44">
        <v>599553.39</v>
      </c>
      <c r="G72" s="44">
        <f t="shared" si="4"/>
        <v>218315.59999999998</v>
      </c>
    </row>
    <row r="73" spans="1:7">
      <c r="A73" s="10" t="s">
        <v>77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 t="shared" si="4"/>
        <v>0</v>
      </c>
    </row>
    <row r="74" spans="1:7">
      <c r="A74" s="10" t="s">
        <v>78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 t="shared" si="4"/>
        <v>0</v>
      </c>
    </row>
    <row r="75" spans="1:7">
      <c r="A75" s="10" t="s">
        <v>79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f t="shared" si="4"/>
        <v>0</v>
      </c>
    </row>
    <row r="76" spans="1:7">
      <c r="A76" s="10" t="s">
        <v>80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f t="shared" si="4"/>
        <v>0</v>
      </c>
    </row>
    <row r="77" spans="1:7">
      <c r="A77" s="10" t="s">
        <v>81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f t="shared" ref="G77" si="12">D77-E77</f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82</v>
      </c>
      <c r="B79" s="12">
        <f>B80+B88+B98+B108+B118+B128+B132+B141+B145</f>
        <v>125021885.22999999</v>
      </c>
      <c r="C79" s="12">
        <f t="shared" ref="C79:G79" si="13">C80+C88+C98+C108+C118+C128+C132+C141+C145</f>
        <v>6835917.860000005</v>
      </c>
      <c r="D79" s="12">
        <f t="shared" si="13"/>
        <v>131857803.09000002</v>
      </c>
      <c r="E79" s="12">
        <f t="shared" si="13"/>
        <v>83387692.080000013</v>
      </c>
      <c r="F79" s="12">
        <f t="shared" si="13"/>
        <v>81314741.299999997</v>
      </c>
      <c r="G79" s="12">
        <f t="shared" si="13"/>
        <v>48470111.010000005</v>
      </c>
    </row>
    <row r="80" spans="1:7">
      <c r="A80" s="13" t="s">
        <v>9</v>
      </c>
      <c r="B80" s="12">
        <f>SUM(B81:B87)</f>
        <v>24310919.810000002</v>
      </c>
      <c r="C80" s="12">
        <f t="shared" ref="C80:G80" si="14">SUM(C81:C87)</f>
        <v>-272116.32999999868</v>
      </c>
      <c r="D80" s="12">
        <f t="shared" si="14"/>
        <v>24038803.48</v>
      </c>
      <c r="E80" s="12">
        <f t="shared" si="14"/>
        <v>19530631.440000001</v>
      </c>
      <c r="F80" s="12">
        <f t="shared" si="14"/>
        <v>19206657.450000003</v>
      </c>
      <c r="G80" s="12">
        <f t="shared" si="14"/>
        <v>4508172.0399999991</v>
      </c>
    </row>
    <row r="81" spans="1:7">
      <c r="A81" s="14" t="s">
        <v>10</v>
      </c>
      <c r="B81" s="15">
        <v>12318319.289999999</v>
      </c>
      <c r="C81" s="15">
        <v>-117526.05999999866</v>
      </c>
      <c r="D81" s="15">
        <v>12200793.23</v>
      </c>
      <c r="E81" s="15">
        <v>10572057.550000001</v>
      </c>
      <c r="F81" s="15">
        <v>10572057.550000001</v>
      </c>
      <c r="G81" s="15">
        <f t="shared" ref="G81:G87" si="15">D81-E81</f>
        <v>1628735.6799999997</v>
      </c>
    </row>
    <row r="82" spans="1:7">
      <c r="A82" s="14" t="s">
        <v>11</v>
      </c>
      <c r="B82" s="15">
        <v>164815.19</v>
      </c>
      <c r="C82" s="15">
        <v>-60121.290000000008</v>
      </c>
      <c r="D82" s="15">
        <v>104693.9</v>
      </c>
      <c r="E82" s="15">
        <v>102818.83</v>
      </c>
      <c r="F82" s="15">
        <v>102818.83</v>
      </c>
      <c r="G82" s="15">
        <f t="shared" si="15"/>
        <v>1875.0699999999924</v>
      </c>
    </row>
    <row r="83" spans="1:7">
      <c r="A83" s="14" t="s">
        <v>12</v>
      </c>
      <c r="B83" s="15">
        <v>2748118.2</v>
      </c>
      <c r="C83" s="15">
        <v>71043.429999999702</v>
      </c>
      <c r="D83" s="15">
        <v>2819161.63</v>
      </c>
      <c r="E83" s="15">
        <v>2370690.84</v>
      </c>
      <c r="F83" s="15">
        <v>2358081.91</v>
      </c>
      <c r="G83" s="15">
        <f t="shared" si="15"/>
        <v>448470.79000000004</v>
      </c>
    </row>
    <row r="84" spans="1:7">
      <c r="A84" s="14" t="s">
        <v>13</v>
      </c>
      <c r="B84" s="15">
        <v>3800387.42</v>
      </c>
      <c r="C84" s="15">
        <v>167987.89000000013</v>
      </c>
      <c r="D84" s="15">
        <v>3968375.31</v>
      </c>
      <c r="E84" s="15">
        <v>2763891.37</v>
      </c>
      <c r="F84" s="15">
        <v>2452526.31</v>
      </c>
      <c r="G84" s="15">
        <f t="shared" si="15"/>
        <v>1204483.94</v>
      </c>
    </row>
    <row r="85" spans="1:7">
      <c r="A85" s="14" t="s">
        <v>14</v>
      </c>
      <c r="B85" s="15">
        <v>5279279.71</v>
      </c>
      <c r="C85" s="15">
        <v>-333500.29999999981</v>
      </c>
      <c r="D85" s="15">
        <v>4945779.41</v>
      </c>
      <c r="E85" s="15">
        <v>3721172.85</v>
      </c>
      <c r="F85" s="15">
        <v>3721172.85</v>
      </c>
      <c r="G85" s="15">
        <f t="shared" si="15"/>
        <v>1224606.56</v>
      </c>
    </row>
    <row r="86" spans="1:7">
      <c r="A86" s="14" t="s">
        <v>15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15">
        <f t="shared" si="15"/>
        <v>0</v>
      </c>
    </row>
    <row r="87" spans="1:7">
      <c r="A87" s="14" t="s">
        <v>16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15">
        <f t="shared" si="15"/>
        <v>0</v>
      </c>
    </row>
    <row r="88" spans="1:7">
      <c r="A88" s="13" t="s">
        <v>17</v>
      </c>
      <c r="B88" s="12">
        <f>SUM(B89:B97)</f>
        <v>7384000</v>
      </c>
      <c r="C88" s="12">
        <f t="shared" ref="C88:F88" si="16">SUM(C89:C97)</f>
        <v>5941928.5600000005</v>
      </c>
      <c r="D88" s="12">
        <f t="shared" si="16"/>
        <v>13325928.560000001</v>
      </c>
      <c r="E88" s="12">
        <f t="shared" si="16"/>
        <v>11781917.719999999</v>
      </c>
      <c r="F88" s="12">
        <f t="shared" si="16"/>
        <v>11045418.76</v>
      </c>
      <c r="G88" s="12">
        <f t="shared" ref="G88:G144" si="17">D88-E88</f>
        <v>1544010.8400000017</v>
      </c>
    </row>
    <row r="89" spans="1:7">
      <c r="A89" s="14" t="s">
        <v>18</v>
      </c>
      <c r="B89" s="15">
        <v>0</v>
      </c>
      <c r="C89" s="15">
        <v>74246.080000000002</v>
      </c>
      <c r="D89" s="15">
        <v>74246.080000000002</v>
      </c>
      <c r="E89" s="15">
        <v>74246.080000000002</v>
      </c>
      <c r="F89" s="15">
        <v>74246.080000000002</v>
      </c>
      <c r="G89" s="15">
        <f t="shared" si="17"/>
        <v>0</v>
      </c>
    </row>
    <row r="90" spans="1:7">
      <c r="A90" s="14" t="s">
        <v>19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15">
        <f t="shared" si="17"/>
        <v>0</v>
      </c>
    </row>
    <row r="91" spans="1:7">
      <c r="A91" s="14" t="s">
        <v>20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17"/>
        <v>0</v>
      </c>
    </row>
    <row r="92" spans="1:7">
      <c r="A92" s="14" t="s">
        <v>21</v>
      </c>
      <c r="B92" s="15">
        <v>610000</v>
      </c>
      <c r="C92" s="15">
        <v>1350832.21</v>
      </c>
      <c r="D92" s="15">
        <v>1960832.21</v>
      </c>
      <c r="E92" s="15">
        <v>1879644.21</v>
      </c>
      <c r="F92" s="15">
        <v>1879644.21</v>
      </c>
      <c r="G92" s="15">
        <f t="shared" si="17"/>
        <v>81188</v>
      </c>
    </row>
    <row r="93" spans="1:7">
      <c r="A93" s="14" t="s">
        <v>22</v>
      </c>
      <c r="B93" s="15">
        <v>37000</v>
      </c>
      <c r="C93" s="15">
        <v>347557.01</v>
      </c>
      <c r="D93" s="15">
        <v>384557.01</v>
      </c>
      <c r="E93" s="15">
        <v>375994.92</v>
      </c>
      <c r="F93" s="15">
        <v>375994.92</v>
      </c>
      <c r="G93" s="15">
        <f t="shared" si="17"/>
        <v>8562.0900000000256</v>
      </c>
    </row>
    <row r="94" spans="1:7">
      <c r="A94" s="14" t="s">
        <v>23</v>
      </c>
      <c r="B94" s="15">
        <v>4870000</v>
      </c>
      <c r="C94" s="15">
        <v>-84847.599999999627</v>
      </c>
      <c r="D94" s="15">
        <v>4785152.4000000004</v>
      </c>
      <c r="E94" s="15">
        <v>4001418.51</v>
      </c>
      <c r="F94" s="15">
        <v>3817743.65</v>
      </c>
      <c r="G94" s="15">
        <f t="shared" si="17"/>
        <v>783733.8900000006</v>
      </c>
    </row>
    <row r="95" spans="1:7">
      <c r="A95" s="14" t="s">
        <v>24</v>
      </c>
      <c r="B95" s="15">
        <v>700000</v>
      </c>
      <c r="C95" s="15">
        <v>1134852.69</v>
      </c>
      <c r="D95" s="15">
        <v>1834852.69</v>
      </c>
      <c r="E95" s="15">
        <v>1561419.88</v>
      </c>
      <c r="F95" s="15">
        <v>1008595.78</v>
      </c>
      <c r="G95" s="15">
        <f t="shared" si="17"/>
        <v>273432.81000000006</v>
      </c>
    </row>
    <row r="96" spans="1:7">
      <c r="A96" s="14" t="s">
        <v>25</v>
      </c>
      <c r="B96" s="15">
        <v>0</v>
      </c>
      <c r="C96" s="15">
        <v>2498800</v>
      </c>
      <c r="D96" s="15">
        <v>2498800</v>
      </c>
      <c r="E96" s="15">
        <v>2388532.7999999998</v>
      </c>
      <c r="F96" s="15">
        <v>2388532.7999999998</v>
      </c>
      <c r="G96" s="15">
        <f t="shared" si="17"/>
        <v>110267.20000000019</v>
      </c>
    </row>
    <row r="97" spans="1:7">
      <c r="A97" s="14" t="s">
        <v>26</v>
      </c>
      <c r="B97" s="15">
        <v>1167000</v>
      </c>
      <c r="C97" s="15">
        <v>620488.16999999993</v>
      </c>
      <c r="D97" s="15">
        <v>1787488.17</v>
      </c>
      <c r="E97" s="15">
        <v>1500661.32</v>
      </c>
      <c r="F97" s="15">
        <v>1500661.32</v>
      </c>
      <c r="G97" s="15">
        <f t="shared" si="17"/>
        <v>286826.84999999986</v>
      </c>
    </row>
    <row r="98" spans="1:7">
      <c r="A98" s="13" t="s">
        <v>27</v>
      </c>
      <c r="B98" s="12">
        <f>SUM(B99:B107)</f>
        <v>8181909.7699999996</v>
      </c>
      <c r="C98" s="12">
        <f t="shared" ref="C98:F98" si="18">SUM(C99:C107)</f>
        <v>6994690.7599999998</v>
      </c>
      <c r="D98" s="12">
        <f t="shared" si="18"/>
        <v>15176600.530000001</v>
      </c>
      <c r="E98" s="12">
        <f t="shared" si="18"/>
        <v>13531244.869999999</v>
      </c>
      <c r="F98" s="12">
        <f t="shared" si="18"/>
        <v>13481303.309999999</v>
      </c>
      <c r="G98" s="12">
        <f t="shared" si="17"/>
        <v>1645355.660000002</v>
      </c>
    </row>
    <row r="99" spans="1:7">
      <c r="A99" s="14" t="s">
        <v>28</v>
      </c>
      <c r="B99" s="15">
        <v>6097468.6600000001</v>
      </c>
      <c r="C99" s="15">
        <v>3332057.67</v>
      </c>
      <c r="D99" s="15">
        <v>9429526.3300000001</v>
      </c>
      <c r="E99" s="15">
        <v>9426832.3300000001</v>
      </c>
      <c r="F99" s="15">
        <v>9426832.3300000001</v>
      </c>
      <c r="G99" s="15">
        <f t="shared" si="17"/>
        <v>2694</v>
      </c>
    </row>
    <row r="100" spans="1:7">
      <c r="A100" s="14" t="s">
        <v>29</v>
      </c>
      <c r="B100" s="15">
        <v>0</v>
      </c>
      <c r="C100" s="15">
        <v>749535.48</v>
      </c>
      <c r="D100" s="15">
        <v>749535.48</v>
      </c>
      <c r="E100" s="15">
        <v>0</v>
      </c>
      <c r="F100" s="15">
        <v>0</v>
      </c>
      <c r="G100" s="15">
        <f t="shared" si="17"/>
        <v>749535.48</v>
      </c>
    </row>
    <row r="101" spans="1:7">
      <c r="A101" s="14" t="s">
        <v>30</v>
      </c>
      <c r="B101" s="15">
        <v>320650.59999999998</v>
      </c>
      <c r="C101" s="15">
        <v>2949055.37</v>
      </c>
      <c r="D101" s="15">
        <v>3269705.97</v>
      </c>
      <c r="E101" s="15">
        <v>3000599.82</v>
      </c>
      <c r="F101" s="15">
        <v>3000599.82</v>
      </c>
      <c r="G101" s="15">
        <f t="shared" si="17"/>
        <v>269106.15000000037</v>
      </c>
    </row>
    <row r="102" spans="1:7">
      <c r="A102" s="14" t="s">
        <v>31</v>
      </c>
      <c r="B102" s="15">
        <v>310000</v>
      </c>
      <c r="C102" s="15">
        <v>13922.280000000028</v>
      </c>
      <c r="D102" s="15">
        <v>323922.28000000003</v>
      </c>
      <c r="E102" s="15">
        <v>309620.58</v>
      </c>
      <c r="F102" s="15">
        <v>309620.58</v>
      </c>
      <c r="G102" s="15">
        <f t="shared" si="17"/>
        <v>14301.700000000012</v>
      </c>
    </row>
    <row r="103" spans="1:7">
      <c r="A103" s="14" t="s">
        <v>32</v>
      </c>
      <c r="B103" s="15">
        <v>1044782.29</v>
      </c>
      <c r="C103" s="15">
        <v>-36965.720000000088</v>
      </c>
      <c r="D103" s="15">
        <v>1007816.57</v>
      </c>
      <c r="E103" s="15">
        <v>484541.62</v>
      </c>
      <c r="F103" s="15">
        <v>484541.62</v>
      </c>
      <c r="G103" s="15">
        <f t="shared" si="17"/>
        <v>523274.94999999995</v>
      </c>
    </row>
    <row r="104" spans="1:7">
      <c r="A104" s="14" t="s">
        <v>33</v>
      </c>
      <c r="B104" s="15">
        <v>0</v>
      </c>
      <c r="C104" s="15">
        <v>60000</v>
      </c>
      <c r="D104" s="15">
        <v>60000</v>
      </c>
      <c r="E104" s="15">
        <v>10405.44</v>
      </c>
      <c r="F104" s="15">
        <v>10405.44</v>
      </c>
      <c r="G104" s="15">
        <f t="shared" si="17"/>
        <v>49594.559999999998</v>
      </c>
    </row>
    <row r="105" spans="1:7">
      <c r="A105" s="14" t="s">
        <v>34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15">
        <f t="shared" si="17"/>
        <v>0</v>
      </c>
    </row>
    <row r="106" spans="1:7">
      <c r="A106" s="14" t="s">
        <v>35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15">
        <f t="shared" si="17"/>
        <v>0</v>
      </c>
    </row>
    <row r="107" spans="1:7">
      <c r="A107" s="14" t="s">
        <v>36</v>
      </c>
      <c r="B107" s="15">
        <v>409008.22</v>
      </c>
      <c r="C107" s="15">
        <v>-72914.319999999949</v>
      </c>
      <c r="D107" s="15">
        <v>336093.9</v>
      </c>
      <c r="E107" s="15">
        <v>299245.08</v>
      </c>
      <c r="F107" s="15">
        <v>249303.52</v>
      </c>
      <c r="G107" s="15">
        <f t="shared" si="17"/>
        <v>36848.820000000007</v>
      </c>
    </row>
    <row r="108" spans="1:7">
      <c r="A108" s="13" t="s">
        <v>37</v>
      </c>
      <c r="B108" s="12">
        <f>SUM(B109:B117)</f>
        <v>1300000</v>
      </c>
      <c r="C108" s="12">
        <f t="shared" ref="C108:F108" si="19">SUM(C109:C117)</f>
        <v>11141747.810000001</v>
      </c>
      <c r="D108" s="12">
        <f t="shared" si="19"/>
        <v>12441747.810000001</v>
      </c>
      <c r="E108" s="12">
        <f t="shared" si="19"/>
        <v>4817162.2400000002</v>
      </c>
      <c r="F108" s="12">
        <f t="shared" si="19"/>
        <v>4469595.93</v>
      </c>
      <c r="G108" s="12">
        <f t="shared" si="17"/>
        <v>7624585.5700000003</v>
      </c>
    </row>
    <row r="109" spans="1:7">
      <c r="A109" s="14" t="s">
        <v>38</v>
      </c>
      <c r="B109" s="15">
        <v>0</v>
      </c>
      <c r="C109" s="15">
        <v>11118.5</v>
      </c>
      <c r="D109" s="15">
        <v>11118.5</v>
      </c>
      <c r="E109" s="15">
        <v>11118.5</v>
      </c>
      <c r="F109" s="15">
        <v>11118.5</v>
      </c>
      <c r="G109" s="15">
        <f t="shared" si="17"/>
        <v>0</v>
      </c>
    </row>
    <row r="110" spans="1:7">
      <c r="A110" s="14" t="s">
        <v>39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15">
        <f t="shared" si="17"/>
        <v>0</v>
      </c>
    </row>
    <row r="111" spans="1:7">
      <c r="A111" s="14" t="s">
        <v>40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15">
        <f t="shared" si="17"/>
        <v>0</v>
      </c>
    </row>
    <row r="112" spans="1:7">
      <c r="A112" s="14" t="s">
        <v>41</v>
      </c>
      <c r="B112" s="15">
        <v>1300000</v>
      </c>
      <c r="C112" s="15">
        <v>11130629.310000001</v>
      </c>
      <c r="D112" s="15">
        <v>12430629.310000001</v>
      </c>
      <c r="E112" s="15">
        <v>4806043.74</v>
      </c>
      <c r="F112" s="15">
        <v>4458477.43</v>
      </c>
      <c r="G112" s="15">
        <f t="shared" si="17"/>
        <v>7624585.5700000003</v>
      </c>
    </row>
    <row r="113" spans="1:7">
      <c r="A113" s="14" t="s">
        <v>42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15">
        <f t="shared" si="17"/>
        <v>0</v>
      </c>
    </row>
    <row r="114" spans="1:7">
      <c r="A114" s="14" t="s">
        <v>43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15">
        <f t="shared" si="17"/>
        <v>0</v>
      </c>
    </row>
    <row r="115" spans="1:7">
      <c r="A115" s="14" t="s">
        <v>44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15">
        <f t="shared" si="17"/>
        <v>0</v>
      </c>
    </row>
    <row r="116" spans="1:7">
      <c r="A116" s="14" t="s">
        <v>45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15">
        <f t="shared" si="17"/>
        <v>0</v>
      </c>
    </row>
    <row r="117" spans="1:7">
      <c r="A117" s="14" t="s">
        <v>46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15">
        <f t="shared" si="17"/>
        <v>0</v>
      </c>
    </row>
    <row r="118" spans="1:7">
      <c r="A118" s="13" t="s">
        <v>47</v>
      </c>
      <c r="B118" s="12">
        <f>SUM(B119:B127)</f>
        <v>1836500</v>
      </c>
      <c r="C118" s="12">
        <f t="shared" ref="C118:F118" si="20">SUM(C119:C127)</f>
        <v>3743295.8600000003</v>
      </c>
      <c r="D118" s="12">
        <f t="shared" si="20"/>
        <v>5579795.8600000003</v>
      </c>
      <c r="E118" s="12">
        <f t="shared" si="20"/>
        <v>2685581.9</v>
      </c>
      <c r="F118" s="12">
        <f t="shared" si="20"/>
        <v>2685581.9</v>
      </c>
      <c r="G118" s="12">
        <f t="shared" si="17"/>
        <v>2894213.9600000004</v>
      </c>
    </row>
    <row r="119" spans="1:7">
      <c r="A119" s="14" t="s">
        <v>48</v>
      </c>
      <c r="B119" s="15">
        <v>801500</v>
      </c>
      <c r="C119" s="15">
        <v>-188481.56999999995</v>
      </c>
      <c r="D119" s="15">
        <v>613018.43000000005</v>
      </c>
      <c r="E119" s="15">
        <v>226452.8</v>
      </c>
      <c r="F119" s="15">
        <v>226452.8</v>
      </c>
      <c r="G119" s="15">
        <f t="shared" si="17"/>
        <v>386565.63000000006</v>
      </c>
    </row>
    <row r="120" spans="1:7">
      <c r="A120" s="14" t="s">
        <v>49</v>
      </c>
      <c r="B120" s="15">
        <v>0</v>
      </c>
      <c r="C120" s="15">
        <v>789500</v>
      </c>
      <c r="D120" s="15">
        <v>789500</v>
      </c>
      <c r="E120" s="15">
        <v>396900</v>
      </c>
      <c r="F120" s="15">
        <v>396900</v>
      </c>
      <c r="G120" s="15">
        <f t="shared" si="17"/>
        <v>392600</v>
      </c>
    </row>
    <row r="121" spans="1:7">
      <c r="A121" s="14" t="s">
        <v>50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15">
        <f t="shared" si="17"/>
        <v>0</v>
      </c>
    </row>
    <row r="122" spans="1:7">
      <c r="A122" s="14" t="s">
        <v>51</v>
      </c>
      <c r="B122" s="15">
        <v>1030000</v>
      </c>
      <c r="C122" s="15">
        <v>1474340</v>
      </c>
      <c r="D122" s="15">
        <v>2504340</v>
      </c>
      <c r="E122" s="15">
        <v>2009340</v>
      </c>
      <c r="F122" s="15">
        <v>2009340</v>
      </c>
      <c r="G122" s="15">
        <f t="shared" si="17"/>
        <v>495000</v>
      </c>
    </row>
    <row r="123" spans="1:7">
      <c r="A123" s="14" t="s">
        <v>52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f t="shared" si="17"/>
        <v>0</v>
      </c>
    </row>
    <row r="124" spans="1:7">
      <c r="A124" s="14" t="s">
        <v>53</v>
      </c>
      <c r="B124" s="15">
        <v>5000</v>
      </c>
      <c r="C124" s="15">
        <v>56130.1</v>
      </c>
      <c r="D124" s="15">
        <v>61130.1</v>
      </c>
      <c r="E124" s="15">
        <v>52889.1</v>
      </c>
      <c r="F124" s="15">
        <v>52889.1</v>
      </c>
      <c r="G124" s="15">
        <f t="shared" si="17"/>
        <v>8241</v>
      </c>
    </row>
    <row r="125" spans="1:7">
      <c r="A125" s="14" t="s">
        <v>54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15">
        <f t="shared" si="17"/>
        <v>0</v>
      </c>
    </row>
    <row r="126" spans="1:7">
      <c r="A126" s="14" t="s">
        <v>55</v>
      </c>
      <c r="B126" s="15">
        <v>0</v>
      </c>
      <c r="C126" s="15">
        <v>1500000</v>
      </c>
      <c r="D126" s="15">
        <v>1500000</v>
      </c>
      <c r="E126" s="15">
        <v>0</v>
      </c>
      <c r="F126" s="15">
        <v>0</v>
      </c>
      <c r="G126" s="15">
        <f t="shared" si="17"/>
        <v>1500000</v>
      </c>
    </row>
    <row r="127" spans="1:7">
      <c r="A127" s="14" t="s">
        <v>56</v>
      </c>
      <c r="B127" s="15">
        <v>0</v>
      </c>
      <c r="C127" s="15">
        <v>111807.33</v>
      </c>
      <c r="D127" s="15">
        <v>111807.33</v>
      </c>
      <c r="E127" s="15">
        <v>0</v>
      </c>
      <c r="F127" s="15">
        <v>0</v>
      </c>
      <c r="G127" s="15">
        <f t="shared" si="17"/>
        <v>111807.33</v>
      </c>
    </row>
    <row r="128" spans="1:7">
      <c r="A128" s="13" t="s">
        <v>57</v>
      </c>
      <c r="B128" s="12">
        <f>SUM(B129:B131)</f>
        <v>41554586.93</v>
      </c>
      <c r="C128" s="12">
        <f t="shared" ref="C128:F128" si="21">SUM(C129:C131)</f>
        <v>13325294.840000004</v>
      </c>
      <c r="D128" s="12">
        <f t="shared" si="21"/>
        <v>54879881.770000003</v>
      </c>
      <c r="E128" s="12">
        <f t="shared" si="21"/>
        <v>29905106.510000002</v>
      </c>
      <c r="F128" s="12">
        <f t="shared" si="21"/>
        <v>29290136.550000001</v>
      </c>
      <c r="G128" s="12">
        <f t="shared" si="17"/>
        <v>24974775.260000002</v>
      </c>
    </row>
    <row r="129" spans="1:7">
      <c r="A129" s="14" t="s">
        <v>58</v>
      </c>
      <c r="B129" s="15">
        <v>30436902.140000001</v>
      </c>
      <c r="C129" s="15">
        <v>22527479.630000003</v>
      </c>
      <c r="D129" s="15">
        <v>52964381.770000003</v>
      </c>
      <c r="E129" s="15">
        <v>29905106.510000002</v>
      </c>
      <c r="F129" s="15">
        <v>29290136.550000001</v>
      </c>
      <c r="G129" s="15">
        <f t="shared" si="17"/>
        <v>23059275.260000002</v>
      </c>
    </row>
    <row r="130" spans="1:7">
      <c r="A130" s="14" t="s">
        <v>59</v>
      </c>
      <c r="B130" s="15">
        <v>11117684.789999999</v>
      </c>
      <c r="C130" s="15">
        <v>-9202184.7899999991</v>
      </c>
      <c r="D130" s="15">
        <v>1915500</v>
      </c>
      <c r="E130" s="15">
        <v>0</v>
      </c>
      <c r="F130" s="15">
        <v>0</v>
      </c>
      <c r="G130" s="15">
        <f t="shared" si="17"/>
        <v>1915500</v>
      </c>
    </row>
    <row r="131" spans="1:7">
      <c r="A131" s="14" t="s">
        <v>60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15">
        <f t="shared" si="17"/>
        <v>0</v>
      </c>
    </row>
    <row r="132" spans="1:7">
      <c r="A132" s="13" t="s">
        <v>61</v>
      </c>
      <c r="B132" s="12">
        <f>SUM(B133:B140)</f>
        <v>39019112.719999999</v>
      </c>
      <c r="C132" s="12">
        <f t="shared" ref="C132:F132" si="22">SUM(C133:C140)</f>
        <v>-37729646.240000002</v>
      </c>
      <c r="D132" s="12">
        <f t="shared" si="22"/>
        <v>1289466.48</v>
      </c>
      <c r="E132" s="12">
        <f t="shared" si="22"/>
        <v>0</v>
      </c>
      <c r="F132" s="12">
        <f t="shared" si="22"/>
        <v>0</v>
      </c>
      <c r="G132" s="12">
        <f t="shared" si="17"/>
        <v>1289466.48</v>
      </c>
    </row>
    <row r="133" spans="1:7">
      <c r="A133" s="14" t="s">
        <v>62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15">
        <f t="shared" si="17"/>
        <v>0</v>
      </c>
    </row>
    <row r="134" spans="1:7">
      <c r="A134" s="14" t="s">
        <v>63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15">
        <f t="shared" si="17"/>
        <v>0</v>
      </c>
    </row>
    <row r="135" spans="1:7">
      <c r="A135" s="14" t="s">
        <v>64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15">
        <f t="shared" si="17"/>
        <v>0</v>
      </c>
    </row>
    <row r="136" spans="1:7">
      <c r="A136" s="14" t="s">
        <v>65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15">
        <f t="shared" si="17"/>
        <v>0</v>
      </c>
    </row>
    <row r="137" spans="1:7">
      <c r="A137" s="14" t="s">
        <v>66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15">
        <f t="shared" si="17"/>
        <v>0</v>
      </c>
    </row>
    <row r="138" spans="1:7">
      <c r="A138" s="14" t="s">
        <v>67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15">
        <f t="shared" si="17"/>
        <v>0</v>
      </c>
    </row>
    <row r="139" spans="1:7">
      <c r="A139" s="14" t="s">
        <v>68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15">
        <f t="shared" si="17"/>
        <v>0</v>
      </c>
    </row>
    <row r="140" spans="1:7">
      <c r="A140" s="14" t="s">
        <v>69</v>
      </c>
      <c r="B140" s="15">
        <v>39019112.719999999</v>
      </c>
      <c r="C140" s="15">
        <v>-37729646.240000002</v>
      </c>
      <c r="D140" s="15">
        <v>1289466.48</v>
      </c>
      <c r="E140" s="15">
        <v>0</v>
      </c>
      <c r="F140" s="15">
        <v>0</v>
      </c>
      <c r="G140" s="15">
        <f t="shared" si="17"/>
        <v>1289466.48</v>
      </c>
    </row>
    <row r="141" spans="1:7">
      <c r="A141" s="13" t="s">
        <v>70</v>
      </c>
      <c r="B141" s="12">
        <f>SUM(B142:B144)</f>
        <v>700000</v>
      </c>
      <c r="C141" s="12">
        <f t="shared" ref="C141:F141" si="23">SUM(C142:C144)</f>
        <v>2910722.6</v>
      </c>
      <c r="D141" s="12">
        <f t="shared" si="23"/>
        <v>3610722.6</v>
      </c>
      <c r="E141" s="12">
        <f t="shared" si="23"/>
        <v>401191.4</v>
      </c>
      <c r="F141" s="12">
        <f t="shared" si="23"/>
        <v>401191.4</v>
      </c>
      <c r="G141" s="12">
        <f t="shared" si="17"/>
        <v>3209531.2</v>
      </c>
    </row>
    <row r="142" spans="1:7">
      <c r="A142" s="14" t="s">
        <v>71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15">
        <f t="shared" si="17"/>
        <v>0</v>
      </c>
    </row>
    <row r="143" spans="1:7">
      <c r="A143" s="14" t="s">
        <v>72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15">
        <f t="shared" si="17"/>
        <v>0</v>
      </c>
    </row>
    <row r="144" spans="1:7">
      <c r="A144" s="14" t="s">
        <v>73</v>
      </c>
      <c r="B144" s="15">
        <v>700000</v>
      </c>
      <c r="C144" s="15">
        <v>2910722.6</v>
      </c>
      <c r="D144" s="15">
        <v>3610722.6</v>
      </c>
      <c r="E144" s="15">
        <v>401191.4</v>
      </c>
      <c r="F144" s="15">
        <v>401191.4</v>
      </c>
      <c r="G144" s="15">
        <f t="shared" si="17"/>
        <v>3209531.2</v>
      </c>
    </row>
    <row r="145" spans="1:7">
      <c r="A145" s="13" t="s">
        <v>74</v>
      </c>
      <c r="B145" s="12">
        <f>SUM(B146:B152)</f>
        <v>734856</v>
      </c>
      <c r="C145" s="12">
        <f t="shared" ref="C145:F145" si="24">SUM(C146:C152)</f>
        <v>780000</v>
      </c>
      <c r="D145" s="12">
        <f t="shared" si="24"/>
        <v>1514856</v>
      </c>
      <c r="E145" s="12">
        <f t="shared" si="24"/>
        <v>734856</v>
      </c>
      <c r="F145" s="12">
        <f t="shared" si="24"/>
        <v>734856</v>
      </c>
      <c r="G145" s="12">
        <f t="shared" ref="G145:G152" si="25">D145-E145</f>
        <v>780000</v>
      </c>
    </row>
    <row r="146" spans="1:7">
      <c r="A146" s="14" t="s">
        <v>75</v>
      </c>
      <c r="B146" s="15">
        <v>734856</v>
      </c>
      <c r="C146" s="15">
        <v>700000</v>
      </c>
      <c r="D146" s="15">
        <v>1434856</v>
      </c>
      <c r="E146" s="15">
        <v>734856</v>
      </c>
      <c r="F146" s="15">
        <v>734856</v>
      </c>
      <c r="G146" s="15">
        <f t="shared" si="25"/>
        <v>700000</v>
      </c>
    </row>
    <row r="147" spans="1:7">
      <c r="A147" s="14" t="s">
        <v>76</v>
      </c>
      <c r="B147" s="15">
        <v>0</v>
      </c>
      <c r="C147" s="15">
        <v>80000</v>
      </c>
      <c r="D147" s="15">
        <v>80000</v>
      </c>
      <c r="E147" s="15">
        <v>0</v>
      </c>
      <c r="F147" s="15">
        <v>0</v>
      </c>
      <c r="G147" s="15">
        <f t="shared" si="25"/>
        <v>80000</v>
      </c>
    </row>
    <row r="148" spans="1:7">
      <c r="A148" s="14" t="s">
        <v>77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15">
        <f t="shared" si="25"/>
        <v>0</v>
      </c>
    </row>
    <row r="149" spans="1:7">
      <c r="A149" s="14" t="s">
        <v>78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15">
        <f t="shared" si="25"/>
        <v>0</v>
      </c>
    </row>
    <row r="150" spans="1:7">
      <c r="A150" s="14" t="s">
        <v>79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15">
        <f t="shared" si="25"/>
        <v>0</v>
      </c>
    </row>
    <row r="151" spans="1:7">
      <c r="A151" s="14" t="s">
        <v>80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15">
        <f t="shared" si="25"/>
        <v>0</v>
      </c>
    </row>
    <row r="152" spans="1:7">
      <c r="A152" s="14" t="s">
        <v>81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15">
        <f t="shared" si="25"/>
        <v>0</v>
      </c>
    </row>
    <row r="153" spans="1:7" ht="5.0999999999999996" customHeight="1">
      <c r="A153" s="13"/>
      <c r="B153" s="15"/>
      <c r="C153" s="15"/>
      <c r="D153" s="15"/>
      <c r="E153" s="15"/>
      <c r="F153" s="15"/>
      <c r="G153" s="15"/>
    </row>
    <row r="154" spans="1:7">
      <c r="A154" s="11" t="s">
        <v>83</v>
      </c>
      <c r="B154" s="12">
        <f>B4+B79</f>
        <v>256041243.19</v>
      </c>
      <c r="C154" s="12">
        <f t="shared" ref="C154:G154" si="26">C4+C79</f>
        <v>48519909.800000019</v>
      </c>
      <c r="D154" s="12">
        <f t="shared" si="26"/>
        <v>304561152.99000007</v>
      </c>
      <c r="E154" s="12">
        <f t="shared" si="26"/>
        <v>215332919.79000002</v>
      </c>
      <c r="F154" s="12">
        <f t="shared" si="26"/>
        <v>211778747.71000001</v>
      </c>
      <c r="G154" s="12">
        <f t="shared" si="26"/>
        <v>89228233.200000018</v>
      </c>
    </row>
    <row r="155" spans="1:7" ht="5.0999999999999996" customHeight="1">
      <c r="A155" s="16"/>
      <c r="B155" s="17"/>
      <c r="C155" s="17"/>
      <c r="D155" s="17"/>
      <c r="E155" s="17"/>
      <c r="F155" s="17"/>
      <c r="G155" s="17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A2" sqref="A2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175</v>
      </c>
      <c r="B1" s="52"/>
      <c r="C1" s="52"/>
      <c r="D1" s="52"/>
      <c r="E1" s="52"/>
      <c r="F1" s="52"/>
      <c r="G1" s="53"/>
    </row>
    <row r="2" spans="1:7">
      <c r="A2" s="19"/>
      <c r="B2" s="54" t="s">
        <v>0</v>
      </c>
      <c r="C2" s="54"/>
      <c r="D2" s="54"/>
      <c r="E2" s="54"/>
      <c r="F2" s="54"/>
      <c r="G2" s="19"/>
    </row>
    <row r="3" spans="1:7" ht="22.5">
      <c r="A3" s="20" t="s">
        <v>1</v>
      </c>
      <c r="B3" s="21" t="s">
        <v>2</v>
      </c>
      <c r="C3" s="21" t="s">
        <v>84</v>
      </c>
      <c r="D3" s="21" t="s">
        <v>85</v>
      </c>
      <c r="E3" s="21" t="s">
        <v>5</v>
      </c>
      <c r="F3" s="21" t="s">
        <v>86</v>
      </c>
      <c r="G3" s="20" t="s">
        <v>87</v>
      </c>
    </row>
    <row r="4" spans="1:7">
      <c r="A4" s="22" t="s">
        <v>88</v>
      </c>
      <c r="B4" s="23"/>
      <c r="C4" s="23"/>
      <c r="D4" s="23"/>
      <c r="E4" s="23"/>
      <c r="F4" s="23"/>
      <c r="G4" s="23"/>
    </row>
    <row r="5" spans="1:7">
      <c r="A5" s="24" t="s">
        <v>89</v>
      </c>
      <c r="B5" s="12">
        <f>SUM(B6:B37)</f>
        <v>131019357.95999999</v>
      </c>
      <c r="C5" s="12">
        <f t="shared" ref="C5:G5" si="0">SUM(C6:C37)</f>
        <v>41683991.939999998</v>
      </c>
      <c r="D5" s="12">
        <f t="shared" si="0"/>
        <v>172703349.90000004</v>
      </c>
      <c r="E5" s="12">
        <f t="shared" si="0"/>
        <v>131945227.70999999</v>
      </c>
      <c r="F5" s="12">
        <f t="shared" si="0"/>
        <v>130464006.40999998</v>
      </c>
      <c r="G5" s="12">
        <f t="shared" si="0"/>
        <v>40758122.190000005</v>
      </c>
    </row>
    <row r="6" spans="1:7">
      <c r="A6" s="25" t="s">
        <v>141</v>
      </c>
      <c r="B6" s="15">
        <v>7049410.8799999999</v>
      </c>
      <c r="C6" s="15">
        <v>115735.06000000052</v>
      </c>
      <c r="D6" s="15">
        <v>7165145.9400000004</v>
      </c>
      <c r="E6" s="15">
        <v>6955287.3300000001</v>
      </c>
      <c r="F6" s="15">
        <v>6916789.7199999997</v>
      </c>
      <c r="G6" s="15">
        <f>D6-E6</f>
        <v>209858.61000000034</v>
      </c>
    </row>
    <row r="7" spans="1:7">
      <c r="A7" s="25" t="s">
        <v>142</v>
      </c>
      <c r="B7" s="15">
        <v>2293006.34</v>
      </c>
      <c r="C7" s="15">
        <v>237988.53000000026</v>
      </c>
      <c r="D7" s="15">
        <v>2530994.87</v>
      </c>
      <c r="E7" s="15">
        <v>2185106.92</v>
      </c>
      <c r="F7" s="15">
        <v>2156339.9300000002</v>
      </c>
      <c r="G7" s="15">
        <f t="shared" ref="G7:G37" si="1">D7-E7</f>
        <v>345887.95000000019</v>
      </c>
    </row>
    <row r="8" spans="1:7">
      <c r="A8" s="25" t="s">
        <v>143</v>
      </c>
      <c r="B8" s="15">
        <v>34853558</v>
      </c>
      <c r="C8" s="15">
        <v>26043482.590000004</v>
      </c>
      <c r="D8" s="15">
        <v>60897040.590000004</v>
      </c>
      <c r="E8" s="15">
        <v>31763230.359999999</v>
      </c>
      <c r="F8" s="15">
        <v>30752323.780000001</v>
      </c>
      <c r="G8" s="15">
        <f t="shared" si="1"/>
        <v>29133810.230000004</v>
      </c>
    </row>
    <row r="9" spans="1:7">
      <c r="A9" s="25" t="s">
        <v>144</v>
      </c>
      <c r="B9" s="15">
        <v>1043348.93</v>
      </c>
      <c r="C9" s="15">
        <v>-2386.9900000001071</v>
      </c>
      <c r="D9" s="15">
        <v>1040961.94</v>
      </c>
      <c r="E9" s="15">
        <v>1016728.2</v>
      </c>
      <c r="F9" s="15">
        <v>1013897.07</v>
      </c>
      <c r="G9" s="15">
        <f t="shared" si="1"/>
        <v>24233.739999999991</v>
      </c>
    </row>
    <row r="10" spans="1:7">
      <c r="A10" s="25" t="s">
        <v>145</v>
      </c>
      <c r="B10" s="15">
        <v>917160.03</v>
      </c>
      <c r="C10" s="15">
        <v>4819.4799999999814</v>
      </c>
      <c r="D10" s="15">
        <v>921979.51</v>
      </c>
      <c r="E10" s="15">
        <v>842108.65</v>
      </c>
      <c r="F10" s="15">
        <v>838805.62</v>
      </c>
      <c r="G10" s="15">
        <f t="shared" si="1"/>
        <v>79870.859999999986</v>
      </c>
    </row>
    <row r="11" spans="1:7">
      <c r="A11" s="25" t="s">
        <v>146</v>
      </c>
      <c r="B11" s="15">
        <v>608091.85</v>
      </c>
      <c r="C11" s="15">
        <v>190379.05000000005</v>
      </c>
      <c r="D11" s="15">
        <v>798470.9</v>
      </c>
      <c r="E11" s="15">
        <v>699649.53</v>
      </c>
      <c r="F11" s="15">
        <v>698455.49</v>
      </c>
      <c r="G11" s="15">
        <f t="shared" si="1"/>
        <v>98821.37</v>
      </c>
    </row>
    <row r="12" spans="1:7">
      <c r="A12" s="25" t="s">
        <v>147</v>
      </c>
      <c r="B12" s="15">
        <v>3309603.76</v>
      </c>
      <c r="C12" s="15">
        <v>151164.43000000017</v>
      </c>
      <c r="D12" s="15">
        <v>3460768.19</v>
      </c>
      <c r="E12" s="15">
        <v>3135008.89</v>
      </c>
      <c r="F12" s="15">
        <v>3122856.89</v>
      </c>
      <c r="G12" s="15">
        <f t="shared" si="1"/>
        <v>325759.29999999981</v>
      </c>
    </row>
    <row r="13" spans="1:7">
      <c r="A13" s="25" t="s">
        <v>148</v>
      </c>
      <c r="B13" s="15">
        <v>5116317.5999999996</v>
      </c>
      <c r="C13" s="15">
        <v>929400.55000000075</v>
      </c>
      <c r="D13" s="15">
        <v>6045718.1500000004</v>
      </c>
      <c r="E13" s="15">
        <v>4832444.93</v>
      </c>
      <c r="F13" s="15">
        <v>4824555.4400000004</v>
      </c>
      <c r="G13" s="15">
        <f t="shared" si="1"/>
        <v>1213273.2200000007</v>
      </c>
    </row>
    <row r="14" spans="1:7">
      <c r="A14" s="25" t="s">
        <v>149</v>
      </c>
      <c r="B14" s="15">
        <v>739862.38</v>
      </c>
      <c r="C14" s="15">
        <v>155365.5</v>
      </c>
      <c r="D14" s="15">
        <v>895227.88</v>
      </c>
      <c r="E14" s="15">
        <v>856666.39</v>
      </c>
      <c r="F14" s="15">
        <v>855526.47</v>
      </c>
      <c r="G14" s="15">
        <f t="shared" si="1"/>
        <v>38561.489999999991</v>
      </c>
    </row>
    <row r="15" spans="1:7">
      <c r="A15" s="25" t="s">
        <v>150</v>
      </c>
      <c r="B15" s="15">
        <v>3242215.03</v>
      </c>
      <c r="C15" s="15">
        <v>470693.08000000007</v>
      </c>
      <c r="D15" s="15">
        <v>3712908.11</v>
      </c>
      <c r="E15" s="15">
        <v>3529410.28</v>
      </c>
      <c r="F15" s="15">
        <v>3524962.96</v>
      </c>
      <c r="G15" s="15">
        <f t="shared" si="1"/>
        <v>183497.83000000007</v>
      </c>
    </row>
    <row r="16" spans="1:7">
      <c r="A16" s="25" t="s">
        <v>151</v>
      </c>
      <c r="B16" s="15">
        <v>2091149.25</v>
      </c>
      <c r="C16" s="15">
        <v>-78065.389999999898</v>
      </c>
      <c r="D16" s="15">
        <v>2013083.86</v>
      </c>
      <c r="E16" s="15">
        <v>1353092.47</v>
      </c>
      <c r="F16" s="15">
        <v>1344964.33</v>
      </c>
      <c r="G16" s="15">
        <f t="shared" si="1"/>
        <v>659991.39000000013</v>
      </c>
    </row>
    <row r="17" spans="1:7">
      <c r="A17" s="25" t="s">
        <v>152</v>
      </c>
      <c r="B17" s="15">
        <v>1072119.23</v>
      </c>
      <c r="C17" s="15">
        <v>176038.94999999995</v>
      </c>
      <c r="D17" s="15">
        <v>1248158.18</v>
      </c>
      <c r="E17" s="15">
        <v>1169977.93</v>
      </c>
      <c r="F17" s="15">
        <v>1106732.04</v>
      </c>
      <c r="G17" s="15">
        <f t="shared" si="1"/>
        <v>78180.25</v>
      </c>
    </row>
    <row r="18" spans="1:7">
      <c r="A18" s="25" t="s">
        <v>153</v>
      </c>
      <c r="B18" s="15">
        <v>555227.27</v>
      </c>
      <c r="C18" s="15">
        <v>92605.739999999991</v>
      </c>
      <c r="D18" s="15">
        <v>647833.01</v>
      </c>
      <c r="E18" s="15">
        <v>619266.66</v>
      </c>
      <c r="F18" s="15">
        <v>618627.43000000005</v>
      </c>
      <c r="G18" s="15">
        <f t="shared" si="1"/>
        <v>28566.349999999977</v>
      </c>
    </row>
    <row r="19" spans="1:7">
      <c r="A19" s="25" t="s">
        <v>154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1"/>
        <v>34081.520000000019</v>
      </c>
    </row>
    <row r="20" spans="1:7">
      <c r="A20" s="25" t="s">
        <v>155</v>
      </c>
      <c r="B20" s="15">
        <v>4897464.9800000004</v>
      </c>
      <c r="C20" s="15">
        <v>319734.96999999974</v>
      </c>
      <c r="D20" s="15">
        <v>5217199.95</v>
      </c>
      <c r="E20" s="15">
        <v>4759819.26</v>
      </c>
      <c r="F20" s="15">
        <v>4743754.1399999997</v>
      </c>
      <c r="G20" s="15">
        <f t="shared" si="1"/>
        <v>457380.69000000041</v>
      </c>
    </row>
    <row r="21" spans="1:7">
      <c r="A21" s="25" t="s">
        <v>156</v>
      </c>
      <c r="B21" s="15">
        <v>1455527.57</v>
      </c>
      <c r="C21" s="15">
        <v>4584401.7699999996</v>
      </c>
      <c r="D21" s="15">
        <v>6039929.3399999999</v>
      </c>
      <c r="E21" s="15">
        <v>4737987.57</v>
      </c>
      <c r="F21" s="15">
        <v>4727635.37</v>
      </c>
      <c r="G21" s="15">
        <f t="shared" si="1"/>
        <v>1301941.7699999996</v>
      </c>
    </row>
    <row r="22" spans="1:7">
      <c r="A22" s="25" t="s">
        <v>157</v>
      </c>
      <c r="B22" s="15">
        <v>1683359.2</v>
      </c>
      <c r="C22" s="15">
        <v>-211336.24</v>
      </c>
      <c r="D22" s="15">
        <v>1472022.96</v>
      </c>
      <c r="E22" s="15">
        <v>1245480.69</v>
      </c>
      <c r="F22" s="15">
        <v>1241016.3600000001</v>
      </c>
      <c r="G22" s="15">
        <f t="shared" si="1"/>
        <v>226542.27000000002</v>
      </c>
    </row>
    <row r="23" spans="1:7">
      <c r="A23" s="25" t="s">
        <v>158</v>
      </c>
      <c r="B23" s="15">
        <v>1876645.2</v>
      </c>
      <c r="C23" s="15">
        <v>-225443.35999999987</v>
      </c>
      <c r="D23" s="15">
        <v>1651201.84</v>
      </c>
      <c r="E23" s="15">
        <v>1568270.83</v>
      </c>
      <c r="F23" s="15">
        <v>1566142.88</v>
      </c>
      <c r="G23" s="15">
        <f t="shared" si="1"/>
        <v>82931.010000000009</v>
      </c>
    </row>
    <row r="24" spans="1:7">
      <c r="A24" s="25" t="s">
        <v>159</v>
      </c>
      <c r="B24" s="15">
        <v>523090.25</v>
      </c>
      <c r="C24" s="15">
        <v>220973.65000000002</v>
      </c>
      <c r="D24" s="15">
        <v>744063.9</v>
      </c>
      <c r="E24" s="15">
        <v>649810.26</v>
      </c>
      <c r="F24" s="15">
        <v>643787.39</v>
      </c>
      <c r="G24" s="15">
        <f t="shared" si="1"/>
        <v>94253.640000000014</v>
      </c>
    </row>
    <row r="25" spans="1:7">
      <c r="A25" s="25" t="s">
        <v>160</v>
      </c>
      <c r="B25" s="15">
        <v>72300</v>
      </c>
      <c r="C25" s="15">
        <v>0</v>
      </c>
      <c r="D25" s="15">
        <v>72300</v>
      </c>
      <c r="E25" s="15">
        <v>37739.58</v>
      </c>
      <c r="F25" s="15">
        <v>37739.58</v>
      </c>
      <c r="G25" s="15">
        <f t="shared" si="1"/>
        <v>34560.42</v>
      </c>
    </row>
    <row r="26" spans="1:7">
      <c r="A26" s="25" t="s">
        <v>161</v>
      </c>
      <c r="B26" s="15">
        <v>3085789.29</v>
      </c>
      <c r="C26" s="15">
        <v>2348936.9299999997</v>
      </c>
      <c r="D26" s="15">
        <v>5434726.2199999997</v>
      </c>
      <c r="E26" s="15">
        <v>5072101.57</v>
      </c>
      <c r="F26" s="15">
        <v>5042356.2</v>
      </c>
      <c r="G26" s="15">
        <f t="shared" si="1"/>
        <v>362624.64999999944</v>
      </c>
    </row>
    <row r="27" spans="1:7">
      <c r="A27" s="25" t="s">
        <v>162</v>
      </c>
      <c r="B27" s="15">
        <v>4256310.5999999996</v>
      </c>
      <c r="C27" s="15">
        <v>1728155.79</v>
      </c>
      <c r="D27" s="15">
        <v>5984466.3899999997</v>
      </c>
      <c r="E27" s="15">
        <v>5789087.4699999997</v>
      </c>
      <c r="F27" s="15">
        <v>5732796.1399999997</v>
      </c>
      <c r="G27" s="15">
        <f t="shared" si="1"/>
        <v>195378.91999999993</v>
      </c>
    </row>
    <row r="28" spans="1:7">
      <c r="A28" s="25" t="s">
        <v>163</v>
      </c>
      <c r="B28" s="15">
        <v>17789359.670000002</v>
      </c>
      <c r="C28" s="15">
        <v>4026388.2199999988</v>
      </c>
      <c r="D28" s="15">
        <v>21815747.890000001</v>
      </c>
      <c r="E28" s="15">
        <v>17872064.050000001</v>
      </c>
      <c r="F28" s="15">
        <v>17852235.329999998</v>
      </c>
      <c r="G28" s="15">
        <f t="shared" si="1"/>
        <v>3943683.84</v>
      </c>
    </row>
    <row r="29" spans="1:7">
      <c r="A29" s="25" t="s">
        <v>164</v>
      </c>
      <c r="B29" s="15">
        <v>2691012.95</v>
      </c>
      <c r="C29" s="15">
        <v>-172856.34000000032</v>
      </c>
      <c r="D29" s="15">
        <v>2518156.61</v>
      </c>
      <c r="E29" s="15">
        <v>2351239.2400000002</v>
      </c>
      <c r="F29" s="15">
        <v>2345280.0099999998</v>
      </c>
      <c r="G29" s="15">
        <f t="shared" si="1"/>
        <v>166917.36999999965</v>
      </c>
    </row>
    <row r="30" spans="1:7">
      <c r="A30" s="25" t="s">
        <v>165</v>
      </c>
      <c r="B30" s="15">
        <v>12861896.460000001</v>
      </c>
      <c r="C30" s="15">
        <v>-62695.450000001118</v>
      </c>
      <c r="D30" s="15">
        <v>12799201.01</v>
      </c>
      <c r="E30" s="15">
        <v>11828024.91</v>
      </c>
      <c r="F30" s="15">
        <v>11693973.74</v>
      </c>
      <c r="G30" s="15">
        <f t="shared" si="1"/>
        <v>971176.09999999963</v>
      </c>
    </row>
    <row r="31" spans="1:7">
      <c r="A31" s="25" t="s">
        <v>166</v>
      </c>
      <c r="B31" s="15">
        <v>2074421.11</v>
      </c>
      <c r="C31" s="15">
        <v>176671.76</v>
      </c>
      <c r="D31" s="15">
        <v>2251092.87</v>
      </c>
      <c r="E31" s="15">
        <v>2094700.98</v>
      </c>
      <c r="F31" s="15">
        <v>2087913.95</v>
      </c>
      <c r="G31" s="15">
        <f t="shared" si="1"/>
        <v>156391.89000000013</v>
      </c>
    </row>
    <row r="32" spans="1:7">
      <c r="A32" s="25" t="s">
        <v>167</v>
      </c>
      <c r="B32" s="15">
        <v>939107.35</v>
      </c>
      <c r="C32" s="15">
        <v>-3912.4799999999814</v>
      </c>
      <c r="D32" s="15">
        <v>935194.87</v>
      </c>
      <c r="E32" s="15">
        <v>885115.14</v>
      </c>
      <c r="F32" s="15">
        <v>883363.56</v>
      </c>
      <c r="G32" s="15">
        <f t="shared" si="1"/>
        <v>50079.729999999981</v>
      </c>
    </row>
    <row r="33" spans="1:7">
      <c r="A33" s="25" t="s">
        <v>168</v>
      </c>
      <c r="B33" s="15">
        <v>367219.24</v>
      </c>
      <c r="C33" s="15">
        <v>5637.9199999999837</v>
      </c>
      <c r="D33" s="15">
        <v>372857.16</v>
      </c>
      <c r="E33" s="15">
        <v>366029.05</v>
      </c>
      <c r="F33" s="15">
        <v>365013.83</v>
      </c>
      <c r="G33" s="15">
        <f t="shared" si="1"/>
        <v>6828.109999999986</v>
      </c>
    </row>
    <row r="34" spans="1:7">
      <c r="A34" s="25" t="s">
        <v>169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1"/>
        <v>0</v>
      </c>
    </row>
    <row r="35" spans="1:7">
      <c r="A35" s="25" t="s">
        <v>170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 t="shared" si="1"/>
        <v>0</v>
      </c>
    </row>
    <row r="36" spans="1:7">
      <c r="A36" s="25" t="s">
        <v>171</v>
      </c>
      <c r="B36" s="15">
        <v>438179</v>
      </c>
      <c r="C36" s="15">
        <v>0</v>
      </c>
      <c r="D36" s="15">
        <v>438179</v>
      </c>
      <c r="E36" s="15">
        <v>254447</v>
      </c>
      <c r="F36" s="15">
        <v>254447</v>
      </c>
      <c r="G36" s="15">
        <f t="shared" si="1"/>
        <v>183732</v>
      </c>
    </row>
    <row r="37" spans="1:7">
      <c r="A37" s="25" t="s">
        <v>172</v>
      </c>
      <c r="B37" s="15">
        <v>11977059.77</v>
      </c>
      <c r="C37" s="15">
        <v>484000</v>
      </c>
      <c r="D37" s="15">
        <v>12461059.77</v>
      </c>
      <c r="E37" s="15">
        <v>12391754.1</v>
      </c>
      <c r="F37" s="15">
        <v>12391754.1</v>
      </c>
      <c r="G37" s="15">
        <f t="shared" si="1"/>
        <v>69305.669999999925</v>
      </c>
    </row>
    <row r="38" spans="1:7" ht="5.0999999999999996" customHeight="1">
      <c r="A38" s="25"/>
      <c r="B38" s="15"/>
      <c r="C38" s="15"/>
      <c r="D38" s="15"/>
      <c r="E38" s="15"/>
      <c r="F38" s="15"/>
      <c r="G38" s="15"/>
    </row>
    <row r="39" spans="1:7">
      <c r="A39" s="26" t="s">
        <v>90</v>
      </c>
      <c r="B39" s="15"/>
      <c r="C39" s="15"/>
      <c r="D39" s="15"/>
      <c r="E39" s="15"/>
      <c r="F39" s="15"/>
      <c r="G39" s="15"/>
    </row>
    <row r="40" spans="1:7">
      <c r="A40" s="26" t="s">
        <v>91</v>
      </c>
      <c r="B40" s="12">
        <f>SUM(B41:B49)</f>
        <v>125021885.22999999</v>
      </c>
      <c r="C40" s="12">
        <f t="shared" ref="C40:G40" si="2">SUM(C41:C49)</f>
        <v>6835917.8600000031</v>
      </c>
      <c r="D40" s="12">
        <f t="shared" si="2"/>
        <v>131857803.08999999</v>
      </c>
      <c r="E40" s="12">
        <f t="shared" si="2"/>
        <v>83387692.079999983</v>
      </c>
      <c r="F40" s="12">
        <f t="shared" si="2"/>
        <v>81314741.299999997</v>
      </c>
      <c r="G40" s="12">
        <f t="shared" si="2"/>
        <v>48470111.010000005</v>
      </c>
    </row>
    <row r="41" spans="1:7">
      <c r="A41" s="25" t="s">
        <v>142</v>
      </c>
      <c r="B41" s="15">
        <v>1300000</v>
      </c>
      <c r="C41" s="15">
        <v>5.3300000000745058</v>
      </c>
      <c r="D41" s="15">
        <v>1300005.33</v>
      </c>
      <c r="E41" s="15">
        <v>0</v>
      </c>
      <c r="F41" s="15">
        <v>0</v>
      </c>
      <c r="G41" s="15">
        <f t="shared" ref="G41:G49" si="3">D41-E41</f>
        <v>1300005.33</v>
      </c>
    </row>
    <row r="42" spans="1:7">
      <c r="A42" s="25" t="s">
        <v>143</v>
      </c>
      <c r="B42" s="15">
        <v>42979141.109999999</v>
      </c>
      <c r="C42" s="15">
        <v>29888774.450000003</v>
      </c>
      <c r="D42" s="15">
        <v>72867915.560000002</v>
      </c>
      <c r="E42" s="15">
        <v>36973629.509999998</v>
      </c>
      <c r="F42" s="15">
        <v>36011093.240000002</v>
      </c>
      <c r="G42" s="15">
        <f t="shared" si="3"/>
        <v>35894286.050000004</v>
      </c>
    </row>
    <row r="43" spans="1:7">
      <c r="A43" s="25" t="s">
        <v>148</v>
      </c>
      <c r="B43" s="15">
        <v>0</v>
      </c>
      <c r="C43" s="15">
        <v>129406.96</v>
      </c>
      <c r="D43" s="15">
        <v>129406.96</v>
      </c>
      <c r="E43" s="15">
        <v>0</v>
      </c>
      <c r="F43" s="15">
        <v>0</v>
      </c>
      <c r="G43" s="15">
        <f t="shared" si="3"/>
        <v>129406.96</v>
      </c>
    </row>
    <row r="44" spans="1:7">
      <c r="A44" s="25" t="s">
        <v>150</v>
      </c>
      <c r="B44" s="15">
        <v>0</v>
      </c>
      <c r="C44" s="15">
        <v>5394</v>
      </c>
      <c r="D44" s="15">
        <v>5394</v>
      </c>
      <c r="E44" s="15">
        <v>2700</v>
      </c>
      <c r="F44" s="15">
        <v>2700</v>
      </c>
      <c r="G44" s="15">
        <f t="shared" si="3"/>
        <v>2694</v>
      </c>
    </row>
    <row r="45" spans="1:7">
      <c r="A45" s="25" t="s">
        <v>156</v>
      </c>
      <c r="B45" s="15">
        <v>23291267.609999999</v>
      </c>
      <c r="C45" s="15">
        <v>10541316.25</v>
      </c>
      <c r="D45" s="15">
        <v>33832583.859999999</v>
      </c>
      <c r="E45" s="15">
        <v>25921065.34</v>
      </c>
      <c r="F45" s="15">
        <v>25018051.390000001</v>
      </c>
      <c r="G45" s="15">
        <f t="shared" si="3"/>
        <v>7911518.5199999996</v>
      </c>
    </row>
    <row r="46" spans="1:7">
      <c r="A46" s="25" t="s">
        <v>159</v>
      </c>
      <c r="B46" s="15">
        <v>5139019.3600000003</v>
      </c>
      <c r="C46" s="15">
        <v>792510.62000000011</v>
      </c>
      <c r="D46" s="15">
        <v>5931529.9800000004</v>
      </c>
      <c r="E46" s="15">
        <v>4880172.4400000004</v>
      </c>
      <c r="F46" s="15">
        <v>4787395.09</v>
      </c>
      <c r="G46" s="15">
        <f t="shared" si="3"/>
        <v>1051357.54</v>
      </c>
    </row>
    <row r="47" spans="1:7">
      <c r="A47" s="25" t="s">
        <v>160</v>
      </c>
      <c r="B47" s="15">
        <v>2481019.77</v>
      </c>
      <c r="C47" s="15">
        <v>140743.83999999985</v>
      </c>
      <c r="D47" s="15">
        <v>2621763.61</v>
      </c>
      <c r="E47" s="15">
        <v>2423715.36</v>
      </c>
      <c r="F47" s="15">
        <v>2383391.29</v>
      </c>
      <c r="G47" s="15">
        <f t="shared" si="3"/>
        <v>198048.25</v>
      </c>
    </row>
    <row r="48" spans="1:7">
      <c r="A48" s="25" t="s">
        <v>163</v>
      </c>
      <c r="B48" s="15">
        <v>46621437.380000003</v>
      </c>
      <c r="C48" s="15">
        <v>-34685702.25</v>
      </c>
      <c r="D48" s="15">
        <v>11935735.130000001</v>
      </c>
      <c r="E48" s="15">
        <v>10158988.33</v>
      </c>
      <c r="F48" s="15">
        <v>10158988.33</v>
      </c>
      <c r="G48" s="15">
        <f t="shared" si="3"/>
        <v>1776746.8000000007</v>
      </c>
    </row>
    <row r="49" spans="1:7">
      <c r="A49" s="25" t="s">
        <v>165</v>
      </c>
      <c r="B49" s="15">
        <v>3210000</v>
      </c>
      <c r="C49" s="15">
        <v>23468.660000000149</v>
      </c>
      <c r="D49" s="15">
        <v>3233468.66</v>
      </c>
      <c r="E49" s="15">
        <v>3027421.1</v>
      </c>
      <c r="F49" s="15">
        <v>2953121.96</v>
      </c>
      <c r="G49" s="15">
        <f t="shared" si="3"/>
        <v>206047.56000000006</v>
      </c>
    </row>
    <row r="50" spans="1:7" ht="5.0999999999999996" customHeight="1">
      <c r="A50" s="27"/>
      <c r="B50" s="15"/>
      <c r="C50" s="15"/>
      <c r="D50" s="15"/>
      <c r="E50" s="15"/>
      <c r="F50" s="15"/>
      <c r="G50" s="15"/>
    </row>
    <row r="51" spans="1:7">
      <c r="A51" s="24" t="s">
        <v>83</v>
      </c>
      <c r="B51" s="12">
        <f t="shared" ref="B51:G51" si="4">B5+B40</f>
        <v>256041243.19</v>
      </c>
      <c r="C51" s="12">
        <f t="shared" si="4"/>
        <v>48519909.799999997</v>
      </c>
      <c r="D51" s="12">
        <f t="shared" si="4"/>
        <v>304561152.99000001</v>
      </c>
      <c r="E51" s="12">
        <f t="shared" si="4"/>
        <v>215332919.78999996</v>
      </c>
      <c r="F51" s="12">
        <f t="shared" si="4"/>
        <v>211778747.70999998</v>
      </c>
      <c r="G51" s="12">
        <f t="shared" si="4"/>
        <v>89228233.200000018</v>
      </c>
    </row>
    <row r="52" spans="1:7" ht="5.0999999999999996" customHeight="1">
      <c r="A52" s="28"/>
      <c r="B52" s="17"/>
      <c r="C52" s="17"/>
      <c r="D52" s="17"/>
      <c r="E52" s="17"/>
      <c r="F52" s="17"/>
      <c r="G52" s="17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4" zoomScaleNormal="84" workbookViewId="0">
      <selection activeCell="A2" sqref="A2"/>
    </sheetView>
  </sheetViews>
  <sheetFormatPr baseColWidth="10" defaultRowHeight="11.25"/>
  <cols>
    <col min="1" max="1" width="65.83203125" style="18" customWidth="1"/>
    <col min="2" max="7" width="17.83203125" style="18" customWidth="1"/>
    <col min="8" max="16384" width="12" style="18"/>
  </cols>
  <sheetData>
    <row r="1" spans="1:7" ht="45.95" customHeight="1">
      <c r="A1" s="51" t="s">
        <v>174</v>
      </c>
      <c r="B1" s="55"/>
      <c r="C1" s="55"/>
      <c r="D1" s="55"/>
      <c r="E1" s="55"/>
      <c r="F1" s="55"/>
      <c r="G1" s="56"/>
    </row>
    <row r="2" spans="1:7" ht="12" customHeight="1">
      <c r="A2" s="29"/>
      <c r="B2" s="54" t="s">
        <v>0</v>
      </c>
      <c r="C2" s="54"/>
      <c r="D2" s="54"/>
      <c r="E2" s="54"/>
      <c r="F2" s="54"/>
      <c r="G2" s="19"/>
    </row>
    <row r="3" spans="1:7" ht="22.5">
      <c r="A3" s="3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86</v>
      </c>
      <c r="G3" s="20" t="s">
        <v>7</v>
      </c>
    </row>
    <row r="4" spans="1:7" ht="5.0999999999999996" customHeight="1">
      <c r="A4" s="22"/>
      <c r="B4" s="23"/>
      <c r="C4" s="23"/>
      <c r="D4" s="23"/>
      <c r="E4" s="23"/>
      <c r="F4" s="23"/>
      <c r="G4" s="23"/>
    </row>
    <row r="5" spans="1:7">
      <c r="A5" s="31" t="s">
        <v>92</v>
      </c>
      <c r="B5" s="12">
        <f>B6+B16+B25+B36</f>
        <v>131019357.96000001</v>
      </c>
      <c r="C5" s="12">
        <f t="shared" ref="C5:G5" si="0">C6+C16+C25+C36</f>
        <v>41683991.939999998</v>
      </c>
      <c r="D5" s="12">
        <f t="shared" si="0"/>
        <v>172703349.90000001</v>
      </c>
      <c r="E5" s="12">
        <f t="shared" si="0"/>
        <v>131945227.70999999</v>
      </c>
      <c r="F5" s="12">
        <f t="shared" si="0"/>
        <v>130464006.41</v>
      </c>
      <c r="G5" s="12">
        <f t="shared" si="0"/>
        <v>40758122.190000013</v>
      </c>
    </row>
    <row r="6" spans="1:7">
      <c r="A6" s="11" t="s">
        <v>93</v>
      </c>
      <c r="B6" s="12">
        <f>SUM(B7:B14)</f>
        <v>42566093.010000005</v>
      </c>
      <c r="C6" s="12">
        <f t="shared" ref="C6:G6" si="1">SUM(C7:C14)</f>
        <v>12176612.109999999</v>
      </c>
      <c r="D6" s="12">
        <f t="shared" si="1"/>
        <v>54742705.120000005</v>
      </c>
      <c r="E6" s="12">
        <f t="shared" si="1"/>
        <v>49046564.560000002</v>
      </c>
      <c r="F6" s="12">
        <f t="shared" si="1"/>
        <v>48835504</v>
      </c>
      <c r="G6" s="12">
        <f t="shared" si="1"/>
        <v>5696140.5599999996</v>
      </c>
    </row>
    <row r="7" spans="1:7">
      <c r="A7" s="14" t="s">
        <v>94</v>
      </c>
      <c r="B7" s="15">
        <v>7049410.8799999999</v>
      </c>
      <c r="C7" s="15">
        <v>115735.06000000052</v>
      </c>
      <c r="D7" s="15">
        <v>7165145.9400000004</v>
      </c>
      <c r="E7" s="15">
        <v>6955287.3300000001</v>
      </c>
      <c r="F7" s="15">
        <v>6916789.7199999997</v>
      </c>
      <c r="G7" s="15">
        <f>D7-E7</f>
        <v>209858.61000000034</v>
      </c>
    </row>
    <row r="8" spans="1:7">
      <c r="A8" s="14" t="s">
        <v>95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f t="shared" ref="G8:G14" si="2">D8-E8</f>
        <v>0</v>
      </c>
    </row>
    <row r="9" spans="1:7">
      <c r="A9" s="14" t="s">
        <v>96</v>
      </c>
      <c r="B9" s="15">
        <v>7336855.6000000006</v>
      </c>
      <c r="C9" s="15">
        <v>1717309.5399999998</v>
      </c>
      <c r="D9" s="15">
        <v>9054165.1400000006</v>
      </c>
      <c r="E9" s="15">
        <v>8488692.9800000004</v>
      </c>
      <c r="F9" s="15">
        <v>8450032.629999999</v>
      </c>
      <c r="G9" s="15">
        <f t="shared" si="2"/>
        <v>565472.16000000015</v>
      </c>
    </row>
    <row r="10" spans="1:7">
      <c r="A10" s="14" t="s">
        <v>97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2"/>
        <v>0</v>
      </c>
    </row>
    <row r="11" spans="1:7">
      <c r="A11" s="14" t="s">
        <v>98</v>
      </c>
      <c r="B11" s="15">
        <v>10293189.83</v>
      </c>
      <c r="C11" s="15">
        <v>4514928.68</v>
      </c>
      <c r="D11" s="15">
        <v>14808118.51</v>
      </c>
      <c r="E11" s="15">
        <v>12503315.949999999</v>
      </c>
      <c r="F11" s="15">
        <v>12479022.9</v>
      </c>
      <c r="G11" s="15">
        <f t="shared" si="2"/>
        <v>2304802.5600000005</v>
      </c>
    </row>
    <row r="12" spans="1:7">
      <c r="A12" s="14" t="s">
        <v>99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14" t="s">
        <v>100</v>
      </c>
      <c r="B13" s="15">
        <v>2050917.82</v>
      </c>
      <c r="C13" s="15">
        <v>4805375.42</v>
      </c>
      <c r="D13" s="15">
        <v>6856293.2400000002</v>
      </c>
      <c r="E13" s="15">
        <v>5425537.4100000001</v>
      </c>
      <c r="F13" s="15">
        <v>5409162.3399999999</v>
      </c>
      <c r="G13" s="15">
        <f t="shared" si="2"/>
        <v>1430755.83</v>
      </c>
    </row>
    <row r="14" spans="1:7">
      <c r="A14" s="14" t="s">
        <v>101</v>
      </c>
      <c r="B14" s="15">
        <v>15835718.879999999</v>
      </c>
      <c r="C14" s="15">
        <v>1023263.4100000001</v>
      </c>
      <c r="D14" s="15">
        <v>16858982.289999999</v>
      </c>
      <c r="E14" s="15">
        <v>15673730.890000001</v>
      </c>
      <c r="F14" s="15">
        <v>15580496.41</v>
      </c>
      <c r="G14" s="15">
        <f t="shared" si="2"/>
        <v>1185251.3999999985</v>
      </c>
    </row>
    <row r="15" spans="1:7" ht="5.0999999999999996" customHeight="1">
      <c r="A15" s="11"/>
      <c r="B15" s="12"/>
      <c r="C15" s="12"/>
      <c r="D15" s="12"/>
      <c r="E15" s="12"/>
      <c r="F15" s="12"/>
      <c r="G15" s="12"/>
    </row>
    <row r="16" spans="1:7">
      <c r="A16" s="11" t="s">
        <v>102</v>
      </c>
      <c r="B16" s="12">
        <f>SUM(B17:B23)</f>
        <v>80400258.609999999</v>
      </c>
      <c r="C16" s="12">
        <f t="shared" ref="C16:F16" si="3">SUM(C17:C23)</f>
        <v>27181412.089999996</v>
      </c>
      <c r="D16" s="12">
        <f t="shared" si="3"/>
        <v>107581670.7</v>
      </c>
      <c r="E16" s="12">
        <f t="shared" si="3"/>
        <v>73741041.129999995</v>
      </c>
      <c r="F16" s="12">
        <f t="shared" si="3"/>
        <v>72499647.379999995</v>
      </c>
      <c r="G16" s="12">
        <f t="shared" ref="G16:G71" si="4">D16-E16</f>
        <v>33840629.570000008</v>
      </c>
    </row>
    <row r="17" spans="1:7">
      <c r="A17" s="14" t="s">
        <v>103</v>
      </c>
      <c r="B17" s="15">
        <v>13497173.709999999</v>
      </c>
      <c r="C17" s="15">
        <v>4795750.6000000006</v>
      </c>
      <c r="D17" s="15">
        <v>18292924.309999999</v>
      </c>
      <c r="E17" s="15">
        <v>14236290.299999999</v>
      </c>
      <c r="F17" s="15">
        <v>13962391.26</v>
      </c>
      <c r="G17" s="15">
        <f t="shared" si="4"/>
        <v>4056634.01</v>
      </c>
    </row>
    <row r="18" spans="1:7">
      <c r="A18" s="14" t="s">
        <v>104</v>
      </c>
      <c r="B18" s="15">
        <v>39344589.599999994</v>
      </c>
      <c r="C18" s="15">
        <v>17151610.539999999</v>
      </c>
      <c r="D18" s="15">
        <v>56496200.140000001</v>
      </c>
      <c r="E18" s="15">
        <v>31724271.509999998</v>
      </c>
      <c r="F18" s="15">
        <v>30845884.600000001</v>
      </c>
      <c r="G18" s="15">
        <f t="shared" si="4"/>
        <v>24771928.630000003</v>
      </c>
    </row>
    <row r="19" spans="1:7">
      <c r="A19" s="14" t="s">
        <v>105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4"/>
        <v>34081.520000000019</v>
      </c>
    </row>
    <row r="20" spans="1:7">
      <c r="A20" s="14" t="s">
        <v>106</v>
      </c>
      <c r="B20" s="15">
        <v>4639334.26</v>
      </c>
      <c r="C20" s="15">
        <v>4501386.83</v>
      </c>
      <c r="D20" s="15">
        <v>9140721.0899999999</v>
      </c>
      <c r="E20" s="15">
        <v>8539658.3599999994</v>
      </c>
      <c r="F20" s="15">
        <v>8471965.1499999985</v>
      </c>
      <c r="G20" s="15">
        <f t="shared" si="4"/>
        <v>601062.73000000045</v>
      </c>
    </row>
    <row r="21" spans="1:7">
      <c r="A21" s="14" t="s">
        <v>107</v>
      </c>
      <c r="B21" s="15">
        <v>5091149.25</v>
      </c>
      <c r="C21" s="15">
        <v>-78065.389999999898</v>
      </c>
      <c r="D21" s="15">
        <v>5013083.8600000003</v>
      </c>
      <c r="E21" s="15">
        <v>1353092.47</v>
      </c>
      <c r="F21" s="15">
        <v>1344964.33</v>
      </c>
      <c r="G21" s="15">
        <f t="shared" si="4"/>
        <v>3659991.3900000006</v>
      </c>
    </row>
    <row r="22" spans="1:7">
      <c r="A22" s="14" t="s">
        <v>108</v>
      </c>
      <c r="B22" s="15">
        <v>11977059.77</v>
      </c>
      <c r="C22" s="15">
        <v>484000</v>
      </c>
      <c r="D22" s="15">
        <v>12461059.77</v>
      </c>
      <c r="E22" s="15">
        <v>12391754.1</v>
      </c>
      <c r="F22" s="15">
        <v>12391754.1</v>
      </c>
      <c r="G22" s="15">
        <f t="shared" si="4"/>
        <v>69305.669999999925</v>
      </c>
    </row>
    <row r="23" spans="1:7">
      <c r="A23" s="14" t="s">
        <v>109</v>
      </c>
      <c r="B23" s="15">
        <v>4711407.25</v>
      </c>
      <c r="C23" s="15">
        <v>348615.29000000004</v>
      </c>
      <c r="D23" s="15">
        <v>5060022.54</v>
      </c>
      <c r="E23" s="15">
        <v>4412396.92</v>
      </c>
      <c r="F23" s="15">
        <v>4402728.28</v>
      </c>
      <c r="G23" s="15">
        <f t="shared" si="4"/>
        <v>647625.62000000011</v>
      </c>
    </row>
    <row r="24" spans="1:7" ht="5.0999999999999996" customHeight="1">
      <c r="A24" s="11"/>
      <c r="B24" s="12"/>
      <c r="C24" s="12"/>
      <c r="D24" s="12"/>
      <c r="E24" s="12"/>
      <c r="F24" s="12"/>
      <c r="G24" s="12"/>
    </row>
    <row r="25" spans="1:7">
      <c r="A25" s="11" t="s">
        <v>110</v>
      </c>
      <c r="B25" s="12">
        <f>SUM(B26:B34)</f>
        <v>3793006.34</v>
      </c>
      <c r="C25" s="12">
        <f t="shared" ref="C25:F25" si="5">SUM(C26:C34)</f>
        <v>2268098.7500000005</v>
      </c>
      <c r="D25" s="12">
        <f t="shared" si="5"/>
        <v>6061105.0900000008</v>
      </c>
      <c r="E25" s="12">
        <f t="shared" si="5"/>
        <v>5058068.63</v>
      </c>
      <c r="F25" s="12">
        <f t="shared" si="5"/>
        <v>5029301.6399999997</v>
      </c>
      <c r="G25" s="12">
        <f t="shared" si="4"/>
        <v>1003036.4600000009</v>
      </c>
    </row>
    <row r="26" spans="1:7">
      <c r="A26" s="14" t="s">
        <v>111</v>
      </c>
      <c r="B26" s="15">
        <v>3693006.34</v>
      </c>
      <c r="C26" s="15">
        <v>1489874.1000000006</v>
      </c>
      <c r="D26" s="15">
        <v>5182880.4400000004</v>
      </c>
      <c r="E26" s="15">
        <v>4229881.66</v>
      </c>
      <c r="F26" s="15">
        <v>4220090.5</v>
      </c>
      <c r="G26" s="15">
        <f t="shared" si="4"/>
        <v>952998.78000000026</v>
      </c>
    </row>
    <row r="27" spans="1:7">
      <c r="A27" s="14" t="s">
        <v>112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7">
      <c r="A28" s="14" t="s">
        <v>113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</row>
    <row r="29" spans="1:7">
      <c r="A29" s="14" t="s">
        <v>114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</row>
    <row r="30" spans="1:7">
      <c r="A30" s="14" t="s">
        <v>115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si="4"/>
        <v>0</v>
      </c>
    </row>
    <row r="31" spans="1:7">
      <c r="A31" s="14" t="s">
        <v>116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>
      <c r="A32" s="14" t="s">
        <v>117</v>
      </c>
      <c r="B32" s="15">
        <v>100000</v>
      </c>
      <c r="C32" s="15">
        <v>778224.65</v>
      </c>
      <c r="D32" s="15">
        <v>878224.65</v>
      </c>
      <c r="E32" s="15">
        <v>828186.97</v>
      </c>
      <c r="F32" s="15">
        <v>809211.14</v>
      </c>
      <c r="G32" s="15">
        <f t="shared" si="4"/>
        <v>50037.680000000051</v>
      </c>
    </row>
    <row r="33" spans="1:7">
      <c r="A33" s="14" t="s">
        <v>118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>
      <c r="A34" s="14" t="s">
        <v>119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4"/>
        <v>0</v>
      </c>
    </row>
    <row r="35" spans="1:7" ht="5.0999999999999996" customHeight="1">
      <c r="A35" s="11"/>
      <c r="B35" s="12"/>
      <c r="C35" s="12"/>
      <c r="D35" s="12"/>
      <c r="E35" s="12"/>
      <c r="F35" s="12"/>
      <c r="G35" s="12"/>
    </row>
    <row r="36" spans="1:7">
      <c r="A36" s="31" t="s">
        <v>120</v>
      </c>
      <c r="B36" s="12">
        <f>SUM(B37:B40)</f>
        <v>4260000</v>
      </c>
      <c r="C36" s="12">
        <f t="shared" ref="C36:F36" si="6">SUM(C37:C40)</f>
        <v>57868.990000000224</v>
      </c>
      <c r="D36" s="12">
        <f t="shared" si="6"/>
        <v>4317868.99</v>
      </c>
      <c r="E36" s="12">
        <f t="shared" si="6"/>
        <v>4099553.39</v>
      </c>
      <c r="F36" s="12">
        <f t="shared" si="6"/>
        <v>4099553.39</v>
      </c>
      <c r="G36" s="12">
        <f t="shared" si="4"/>
        <v>218315.60000000009</v>
      </c>
    </row>
    <row r="37" spans="1:7">
      <c r="A37" s="14" t="s">
        <v>121</v>
      </c>
      <c r="B37" s="15">
        <v>4260000</v>
      </c>
      <c r="C37" s="15">
        <v>57868.990000000224</v>
      </c>
      <c r="D37" s="15">
        <v>4317868.99</v>
      </c>
      <c r="E37" s="15">
        <v>4099553.39</v>
      </c>
      <c r="F37" s="15">
        <v>4099553.39</v>
      </c>
      <c r="G37" s="15">
        <f t="shared" si="4"/>
        <v>218315.60000000009</v>
      </c>
    </row>
    <row r="38" spans="1:7" ht="22.5">
      <c r="A38" s="32" t="s">
        <v>122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</row>
    <row r="39" spans="1:7">
      <c r="A39" s="14" t="s">
        <v>123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4"/>
        <v>0</v>
      </c>
    </row>
    <row r="40" spans="1:7">
      <c r="A40" s="14" t="s">
        <v>124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4"/>
        <v>0</v>
      </c>
    </row>
    <row r="41" spans="1:7" ht="5.0999999999999996" customHeight="1">
      <c r="A41" s="11"/>
      <c r="B41" s="12"/>
      <c r="C41" s="12"/>
      <c r="D41" s="12"/>
      <c r="E41" s="12"/>
      <c r="F41" s="12"/>
      <c r="G41" s="12"/>
    </row>
    <row r="42" spans="1:7">
      <c r="A42" s="11" t="s">
        <v>125</v>
      </c>
      <c r="B42" s="12">
        <f>B43+B53+B62+B73</f>
        <v>125021885.22999999</v>
      </c>
      <c r="C42" s="12">
        <f t="shared" ref="C42:F42" si="7">C43+C53+C62+C73</f>
        <v>6835917.8600000096</v>
      </c>
      <c r="D42" s="12">
        <f t="shared" si="7"/>
        <v>131857803.08999999</v>
      </c>
      <c r="E42" s="12">
        <f t="shared" si="7"/>
        <v>83387692.080000013</v>
      </c>
      <c r="F42" s="12">
        <f t="shared" si="7"/>
        <v>81314741.299999997</v>
      </c>
      <c r="G42" s="12">
        <f t="shared" si="4"/>
        <v>48470111.009999976</v>
      </c>
    </row>
    <row r="43" spans="1:7">
      <c r="A43" s="11" t="s">
        <v>93</v>
      </c>
      <c r="B43" s="12">
        <f>SUM(B44:B51)</f>
        <v>32076734.799999997</v>
      </c>
      <c r="C43" s="12">
        <f t="shared" ref="C43:F43" si="8">SUM(C44:C51)</f>
        <v>11305889.450000001</v>
      </c>
      <c r="D43" s="12">
        <f t="shared" si="8"/>
        <v>43382624.25</v>
      </c>
      <c r="E43" s="12">
        <f t="shared" si="8"/>
        <v>33224953.140000001</v>
      </c>
      <c r="F43" s="12">
        <f t="shared" si="8"/>
        <v>32188837.77</v>
      </c>
      <c r="G43" s="12">
        <f t="shared" si="4"/>
        <v>10157671.109999999</v>
      </c>
    </row>
    <row r="44" spans="1:7">
      <c r="A44" s="14" t="s">
        <v>94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f t="shared" si="4"/>
        <v>0</v>
      </c>
    </row>
    <row r="45" spans="1:7">
      <c r="A45" s="14" t="s">
        <v>95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f t="shared" si="4"/>
        <v>0</v>
      </c>
    </row>
    <row r="46" spans="1:7">
      <c r="A46" s="14" t="s">
        <v>96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4"/>
        <v>0</v>
      </c>
    </row>
    <row r="47" spans="1:7">
      <c r="A47" s="14" t="s">
        <v>97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4"/>
        <v>0</v>
      </c>
    </row>
    <row r="48" spans="1:7">
      <c r="A48" s="14" t="s">
        <v>98</v>
      </c>
      <c r="B48" s="15">
        <v>1165428.06</v>
      </c>
      <c r="C48" s="15">
        <v>-168681.26</v>
      </c>
      <c r="D48" s="15">
        <v>996746.8</v>
      </c>
      <c r="E48" s="15">
        <v>0</v>
      </c>
      <c r="F48" s="15">
        <v>0</v>
      </c>
      <c r="G48" s="15">
        <f t="shared" si="4"/>
        <v>996746.8</v>
      </c>
    </row>
    <row r="49" spans="1:7">
      <c r="A49" s="14" t="s">
        <v>99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4"/>
        <v>0</v>
      </c>
    </row>
    <row r="50" spans="1:7">
      <c r="A50" s="14" t="s">
        <v>100</v>
      </c>
      <c r="B50" s="15">
        <v>30911306.739999998</v>
      </c>
      <c r="C50" s="15">
        <v>11474570.710000001</v>
      </c>
      <c r="D50" s="15">
        <v>42385877.450000003</v>
      </c>
      <c r="E50" s="15">
        <v>33224953.140000001</v>
      </c>
      <c r="F50" s="15">
        <v>32188837.77</v>
      </c>
      <c r="G50" s="15">
        <f t="shared" si="4"/>
        <v>9160924.3100000024</v>
      </c>
    </row>
    <row r="51" spans="1:7">
      <c r="A51" s="14" t="s">
        <v>101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4"/>
        <v>0</v>
      </c>
    </row>
    <row r="52" spans="1:7" ht="5.0999999999999996" customHeight="1">
      <c r="A52" s="11"/>
      <c r="B52" s="12"/>
      <c r="C52" s="12"/>
      <c r="D52" s="12"/>
      <c r="E52" s="12"/>
      <c r="F52" s="12"/>
      <c r="G52" s="12"/>
    </row>
    <row r="53" spans="1:7">
      <c r="A53" s="11" t="s">
        <v>102</v>
      </c>
      <c r="B53" s="12">
        <f>SUM(B54:B60)</f>
        <v>90910294.429999992</v>
      </c>
      <c r="C53" s="12">
        <f t="shared" ref="C53:F53" si="9">SUM(C54:C60)</f>
        <v>-5249976.9199999915</v>
      </c>
      <c r="D53" s="12">
        <f t="shared" si="9"/>
        <v>85660317.50999999</v>
      </c>
      <c r="E53" s="12">
        <f t="shared" si="9"/>
        <v>49427882.940000005</v>
      </c>
      <c r="F53" s="12">
        <f t="shared" si="9"/>
        <v>48391047.530000001</v>
      </c>
      <c r="G53" s="12">
        <f t="shared" si="4"/>
        <v>36232434.569999985</v>
      </c>
    </row>
    <row r="54" spans="1:7">
      <c r="A54" s="14" t="s">
        <v>103</v>
      </c>
      <c r="B54" s="15">
        <v>2425000</v>
      </c>
      <c r="C54" s="15">
        <v>18148574.77</v>
      </c>
      <c r="D54" s="15">
        <v>20573574.77</v>
      </c>
      <c r="E54" s="15">
        <v>6532124.7400000002</v>
      </c>
      <c r="F54" s="15">
        <v>6318108.4399999995</v>
      </c>
      <c r="G54" s="15">
        <f t="shared" si="4"/>
        <v>14041450.029999999</v>
      </c>
    </row>
    <row r="55" spans="1:7">
      <c r="A55" s="14" t="s">
        <v>104</v>
      </c>
      <c r="B55" s="15">
        <v>88485294.429999992</v>
      </c>
      <c r="C55" s="15">
        <v>-23533352.649999991</v>
      </c>
      <c r="D55" s="15">
        <v>64951941.780000001</v>
      </c>
      <c r="E55" s="15">
        <v>42893058.200000003</v>
      </c>
      <c r="F55" s="15">
        <v>42070239.090000004</v>
      </c>
      <c r="G55" s="15">
        <f t="shared" si="4"/>
        <v>22058883.579999998</v>
      </c>
    </row>
    <row r="56" spans="1:7">
      <c r="A56" s="14" t="s">
        <v>105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4"/>
        <v>0</v>
      </c>
    </row>
    <row r="57" spans="1:7">
      <c r="A57" s="14" t="s">
        <v>106</v>
      </c>
      <c r="B57" s="15">
        <v>0</v>
      </c>
      <c r="C57" s="15">
        <v>5394</v>
      </c>
      <c r="D57" s="15">
        <v>5394</v>
      </c>
      <c r="E57" s="15">
        <v>2700</v>
      </c>
      <c r="F57" s="15">
        <v>2700</v>
      </c>
      <c r="G57" s="15">
        <f t="shared" si="4"/>
        <v>2694</v>
      </c>
    </row>
    <row r="58" spans="1:7">
      <c r="A58" s="14" t="s">
        <v>107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4"/>
        <v>0</v>
      </c>
    </row>
    <row r="59" spans="1:7">
      <c r="A59" s="14" t="s">
        <v>108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 t="shared" si="4"/>
        <v>0</v>
      </c>
    </row>
    <row r="60" spans="1:7">
      <c r="A60" s="14" t="s">
        <v>109</v>
      </c>
      <c r="B60" s="15">
        <v>0</v>
      </c>
      <c r="C60" s="15">
        <v>129406.96</v>
      </c>
      <c r="D60" s="15">
        <v>129406.96</v>
      </c>
      <c r="E60" s="15">
        <v>0</v>
      </c>
      <c r="F60" s="15">
        <v>0</v>
      </c>
      <c r="G60" s="15">
        <f t="shared" si="4"/>
        <v>129406.96</v>
      </c>
    </row>
    <row r="61" spans="1:7" ht="5.0999999999999996" customHeight="1">
      <c r="A61" s="11"/>
      <c r="B61" s="12"/>
      <c r="C61" s="12"/>
      <c r="D61" s="12"/>
      <c r="E61" s="12"/>
      <c r="F61" s="12"/>
      <c r="G61" s="12"/>
    </row>
    <row r="62" spans="1:7">
      <c r="A62" s="11" t="s">
        <v>110</v>
      </c>
      <c r="B62" s="12">
        <f>SUM(B63:B71)</f>
        <v>1300000</v>
      </c>
      <c r="C62" s="12">
        <f t="shared" ref="C62:F62" si="10">SUM(C63:C71)</f>
        <v>5.3300000000745058</v>
      </c>
      <c r="D62" s="12">
        <f t="shared" si="10"/>
        <v>1300005.33</v>
      </c>
      <c r="E62" s="12">
        <f t="shared" si="10"/>
        <v>0</v>
      </c>
      <c r="F62" s="12">
        <f t="shared" si="10"/>
        <v>0</v>
      </c>
      <c r="G62" s="12">
        <f t="shared" si="4"/>
        <v>1300005.33</v>
      </c>
    </row>
    <row r="63" spans="1:7">
      <c r="A63" s="14" t="s">
        <v>111</v>
      </c>
      <c r="B63" s="15">
        <v>1300000</v>
      </c>
      <c r="C63" s="15">
        <v>5.3300000000745058</v>
      </c>
      <c r="D63" s="15">
        <v>1300005.33</v>
      </c>
      <c r="E63" s="15">
        <v>0</v>
      </c>
      <c r="F63" s="15">
        <v>0</v>
      </c>
      <c r="G63" s="15">
        <f t="shared" si="4"/>
        <v>1300005.33</v>
      </c>
    </row>
    <row r="64" spans="1:7">
      <c r="A64" s="14" t="s">
        <v>112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si="4"/>
        <v>0</v>
      </c>
    </row>
    <row r="65" spans="1:7">
      <c r="A65" s="14" t="s">
        <v>113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4"/>
        <v>0</v>
      </c>
    </row>
    <row r="66" spans="1:7">
      <c r="A66" s="14" t="s">
        <v>114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4"/>
        <v>0</v>
      </c>
    </row>
    <row r="67" spans="1:7">
      <c r="A67" s="14" t="s">
        <v>115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f t="shared" si="4"/>
        <v>0</v>
      </c>
    </row>
    <row r="68" spans="1:7">
      <c r="A68" s="14" t="s">
        <v>116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4"/>
        <v>0</v>
      </c>
    </row>
    <row r="69" spans="1:7">
      <c r="A69" s="14" t="s">
        <v>117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f t="shared" si="4"/>
        <v>0</v>
      </c>
    </row>
    <row r="70" spans="1:7">
      <c r="A70" s="14" t="s">
        <v>118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f t="shared" si="4"/>
        <v>0</v>
      </c>
    </row>
    <row r="71" spans="1:7">
      <c r="A71" s="14" t="s">
        <v>119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f t="shared" si="4"/>
        <v>0</v>
      </c>
    </row>
    <row r="72" spans="1:7" ht="5.0999999999999996" customHeight="1">
      <c r="A72" s="11"/>
      <c r="B72" s="12"/>
      <c r="C72" s="12"/>
      <c r="D72" s="12"/>
      <c r="E72" s="12"/>
      <c r="F72" s="12"/>
      <c r="G72" s="12"/>
    </row>
    <row r="73" spans="1:7">
      <c r="A73" s="31" t="s">
        <v>120</v>
      </c>
      <c r="B73" s="12">
        <f>SUM(B74:B77)</f>
        <v>734856</v>
      </c>
      <c r="C73" s="12">
        <f t="shared" ref="C73:F73" si="11">SUM(C74:C77)</f>
        <v>780000</v>
      </c>
      <c r="D73" s="12">
        <f t="shared" si="11"/>
        <v>1514856</v>
      </c>
      <c r="E73" s="12">
        <f t="shared" si="11"/>
        <v>734856</v>
      </c>
      <c r="F73" s="12">
        <f t="shared" si="11"/>
        <v>734856</v>
      </c>
      <c r="G73" s="12">
        <f t="shared" ref="G73:G77" si="12">D73-E73</f>
        <v>780000</v>
      </c>
    </row>
    <row r="74" spans="1:7">
      <c r="A74" s="14" t="s">
        <v>121</v>
      </c>
      <c r="B74" s="15">
        <v>734856</v>
      </c>
      <c r="C74" s="15">
        <v>780000</v>
      </c>
      <c r="D74" s="15">
        <v>1514856</v>
      </c>
      <c r="E74" s="15">
        <v>734856</v>
      </c>
      <c r="F74" s="15">
        <v>734856</v>
      </c>
      <c r="G74" s="15">
        <f t="shared" si="12"/>
        <v>780000</v>
      </c>
    </row>
    <row r="75" spans="1:7" ht="22.5">
      <c r="A75" s="32" t="s">
        <v>122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f t="shared" si="12"/>
        <v>0</v>
      </c>
    </row>
    <row r="76" spans="1:7">
      <c r="A76" s="14" t="s">
        <v>123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f t="shared" si="12"/>
        <v>0</v>
      </c>
    </row>
    <row r="77" spans="1:7">
      <c r="A77" s="14" t="s">
        <v>124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2"/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83</v>
      </c>
      <c r="B79" s="12">
        <f>B5+B42</f>
        <v>256041243.19</v>
      </c>
      <c r="C79" s="12">
        <f t="shared" ref="C79:G79" si="13">C5+C42</f>
        <v>48519909.800000004</v>
      </c>
      <c r="D79" s="12">
        <f t="shared" si="13"/>
        <v>304561152.99000001</v>
      </c>
      <c r="E79" s="12">
        <f t="shared" si="13"/>
        <v>215332919.79000002</v>
      </c>
      <c r="F79" s="12">
        <f t="shared" si="13"/>
        <v>211778747.70999998</v>
      </c>
      <c r="G79" s="12">
        <f t="shared" si="13"/>
        <v>89228233.199999988</v>
      </c>
    </row>
    <row r="80" spans="1:7" ht="5.0999999999999996" customHeight="1">
      <c r="A80" s="33"/>
      <c r="B80" s="34"/>
      <c r="C80" s="34"/>
      <c r="D80" s="34"/>
      <c r="E80" s="34"/>
      <c r="F80" s="34"/>
      <c r="G80" s="34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G1"/>
    </sheetView>
  </sheetViews>
  <sheetFormatPr baseColWidth="10" defaultRowHeight="11.25"/>
  <cols>
    <col min="1" max="1" width="56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173</v>
      </c>
      <c r="B1" s="55"/>
      <c r="C1" s="55"/>
      <c r="D1" s="55"/>
      <c r="E1" s="55"/>
      <c r="F1" s="55"/>
      <c r="G1" s="56"/>
    </row>
    <row r="2" spans="1:7">
      <c r="A2" s="29"/>
      <c r="B2" s="54" t="s">
        <v>0</v>
      </c>
      <c r="C2" s="54"/>
      <c r="D2" s="54"/>
      <c r="E2" s="54"/>
      <c r="F2" s="54"/>
      <c r="G2" s="19"/>
    </row>
    <row r="3" spans="1:7" ht="45.75" customHeight="1">
      <c r="A3" s="35" t="s">
        <v>1</v>
      </c>
      <c r="B3" s="21" t="s">
        <v>2</v>
      </c>
      <c r="C3" s="21" t="s">
        <v>3</v>
      </c>
      <c r="D3" s="21" t="s">
        <v>4</v>
      </c>
      <c r="E3" s="21" t="s">
        <v>126</v>
      </c>
      <c r="F3" s="21" t="s">
        <v>86</v>
      </c>
      <c r="G3" s="36" t="s">
        <v>7</v>
      </c>
    </row>
    <row r="4" spans="1:7">
      <c r="A4" s="37" t="s">
        <v>127</v>
      </c>
      <c r="B4" s="38">
        <f>B5+B6+B7+B10+B11+B14</f>
        <v>60582965.969999999</v>
      </c>
      <c r="C4" s="38">
        <f t="shared" ref="C4:G4" si="0">C5+C6+C7+C10+C11+C14</f>
        <v>6114249.2500000019</v>
      </c>
      <c r="D4" s="38">
        <f t="shared" si="0"/>
        <v>66697215.219999999</v>
      </c>
      <c r="E4" s="38">
        <f t="shared" si="0"/>
        <v>61214386.030000001</v>
      </c>
      <c r="F4" s="38">
        <f t="shared" si="0"/>
        <v>61030276.479999997</v>
      </c>
      <c r="G4" s="38">
        <f t="shared" si="0"/>
        <v>5482829.1899999976</v>
      </c>
    </row>
    <row r="5" spans="1:7">
      <c r="A5" s="39" t="s">
        <v>128</v>
      </c>
      <c r="B5" s="15">
        <f>60470965.97-B14-B10-B7+112000</f>
        <v>57876922.109999999</v>
      </c>
      <c r="C5" s="15">
        <f>+D5-B5</f>
        <v>1185251.9200000018</v>
      </c>
      <c r="D5" s="15">
        <f>66561210.22-D14-D10-D7+136005</f>
        <v>59062174.030000001</v>
      </c>
      <c r="E5" s="15">
        <f>61080596.03-E14-E10-E7+133790</f>
        <v>55352726.340000004</v>
      </c>
      <c r="F5" s="15">
        <f>60896486.48-F14-F10-F7+133790</f>
        <v>55179489.169999994</v>
      </c>
      <c r="G5" s="15">
        <f>D5-E5</f>
        <v>3709447.6899999976</v>
      </c>
    </row>
    <row r="6" spans="1:7">
      <c r="A6" s="39" t="s">
        <v>129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2">
        <f>D6-E6</f>
        <v>0</v>
      </c>
    </row>
    <row r="7" spans="1:7">
      <c r="A7" s="39" t="s">
        <v>130</v>
      </c>
      <c r="B7" s="15">
        <f>SUM(B8:B9)</f>
        <v>1001499.73</v>
      </c>
      <c r="C7" s="15">
        <f t="shared" ref="C7:G7" si="1">SUM(C8:C9)</f>
        <v>-31934.25</v>
      </c>
      <c r="D7" s="15">
        <f t="shared" si="1"/>
        <v>969565.48</v>
      </c>
      <c r="E7" s="15">
        <f t="shared" si="1"/>
        <v>951120.19</v>
      </c>
      <c r="F7" s="15">
        <f t="shared" si="1"/>
        <v>949695.17</v>
      </c>
      <c r="G7" s="15">
        <f t="shared" si="1"/>
        <v>18445.290000000037</v>
      </c>
    </row>
    <row r="8" spans="1:7">
      <c r="A8" s="32" t="s">
        <v>131</v>
      </c>
      <c r="B8" s="45">
        <v>1001499.73</v>
      </c>
      <c r="C8" s="45">
        <f>+D8-B8</f>
        <v>-31934.25</v>
      </c>
      <c r="D8" s="45">
        <v>969565.48</v>
      </c>
      <c r="E8" s="45">
        <v>951120.19</v>
      </c>
      <c r="F8" s="45">
        <v>949695.17</v>
      </c>
      <c r="G8" s="15">
        <f t="shared" ref="G8:G14" si="2">D8-E8</f>
        <v>18445.290000000037</v>
      </c>
    </row>
    <row r="9" spans="1:7">
      <c r="A9" s="32" t="s">
        <v>132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 t="shared" si="2"/>
        <v>0</v>
      </c>
    </row>
    <row r="10" spans="1:7">
      <c r="A10" s="39" t="s">
        <v>133</v>
      </c>
      <c r="B10" s="15">
        <v>1076544.1299999999</v>
      </c>
      <c r="C10" s="15">
        <f>+D10-B10</f>
        <v>2715862.89</v>
      </c>
      <c r="D10" s="15">
        <v>3792407.02</v>
      </c>
      <c r="E10" s="15">
        <v>2532235.5699999998</v>
      </c>
      <c r="F10" s="15">
        <v>2522788.21</v>
      </c>
      <c r="G10" s="15">
        <f t="shared" si="2"/>
        <v>1260171.4500000002</v>
      </c>
    </row>
    <row r="11" spans="1:7" ht="22.5">
      <c r="A11" s="39" t="s">
        <v>134</v>
      </c>
      <c r="B11" s="15">
        <f>SUM(B12:B13)</f>
        <v>0</v>
      </c>
      <c r="C11" s="15">
        <f t="shared" ref="C11:F11" si="3">SUM(C12:C13)</f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2"/>
        <v>0</v>
      </c>
    </row>
    <row r="12" spans="1:7">
      <c r="A12" s="32" t="s">
        <v>135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32" t="s">
        <v>136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2"/>
        <v>0</v>
      </c>
    </row>
    <row r="14" spans="1:7">
      <c r="A14" s="39" t="s">
        <v>137</v>
      </c>
      <c r="B14" s="15">
        <f>28000+600000</f>
        <v>628000</v>
      </c>
      <c r="C14" s="15">
        <f>+D14-B14</f>
        <v>2245068.69</v>
      </c>
      <c r="D14" s="15">
        <f>290068.11+2583000.58</f>
        <v>2873068.69</v>
      </c>
      <c r="E14" s="15">
        <f>287312.12+2090991.81</f>
        <v>2378303.9300000002</v>
      </c>
      <c r="F14" s="15">
        <f>287312.12+2090991.81</f>
        <v>2378303.9300000002</v>
      </c>
      <c r="G14" s="15">
        <f t="shared" si="2"/>
        <v>494764.75999999978</v>
      </c>
    </row>
    <row r="15" spans="1:7" ht="5.0999999999999996" customHeight="1">
      <c r="A15" s="39"/>
      <c r="B15" s="15"/>
      <c r="C15" s="15"/>
      <c r="D15" s="15"/>
      <c r="E15" s="15"/>
      <c r="F15" s="15"/>
      <c r="G15" s="15"/>
    </row>
    <row r="16" spans="1:7">
      <c r="A16" s="26" t="s">
        <v>138</v>
      </c>
      <c r="B16" s="12">
        <f>B17+B18+B19+B22+B23+B26</f>
        <v>24310919.809999999</v>
      </c>
      <c r="C16" s="12">
        <f t="shared" ref="C16:G16" si="4">C17+C18+C19+C22+C23+C26</f>
        <v>-272116.32999999914</v>
      </c>
      <c r="D16" s="12">
        <f t="shared" si="4"/>
        <v>24038803.48</v>
      </c>
      <c r="E16" s="12">
        <f t="shared" si="4"/>
        <v>19530631.440000001</v>
      </c>
      <c r="F16" s="12">
        <f t="shared" si="4"/>
        <v>19206657.449999999</v>
      </c>
      <c r="G16" s="12">
        <f t="shared" si="4"/>
        <v>4508172.0399999972</v>
      </c>
    </row>
    <row r="17" spans="1:7">
      <c r="A17" s="39" t="s">
        <v>128</v>
      </c>
      <c r="B17" s="15">
        <f>24422919.81-B26-B22-B19-112000</f>
        <v>4352466.2299999995</v>
      </c>
      <c r="C17" s="15">
        <f>+D17-B17</f>
        <v>670312.86999999918</v>
      </c>
      <c r="D17" s="46">
        <f>24174808.48-D26-D22-D19-136005</f>
        <v>5022779.0999999987</v>
      </c>
      <c r="E17" s="15">
        <f>19664421.44-E26-E22-E19-133790</f>
        <v>4150136.8100000024</v>
      </c>
      <c r="F17" s="46">
        <f>19340447.45-F26-F22-F19-133790</f>
        <v>4093240.1999999993</v>
      </c>
      <c r="G17" s="15">
        <f t="shared" ref="G17:G26" si="5">D17-E17</f>
        <v>872642.28999999631</v>
      </c>
    </row>
    <row r="18" spans="1:7">
      <c r="A18" s="39" t="s">
        <v>129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5"/>
        <v>0</v>
      </c>
    </row>
    <row r="19" spans="1:7">
      <c r="A19" s="39" t="s">
        <v>130</v>
      </c>
      <c r="B19" s="15">
        <f>SUM(B20:B21)</f>
        <v>1894808.86</v>
      </c>
      <c r="C19" s="15">
        <f t="shared" ref="C19:F19" si="6">SUM(C20:C21)</f>
        <v>102563.76999999979</v>
      </c>
      <c r="D19" s="15">
        <f t="shared" si="6"/>
        <v>1997372.63</v>
      </c>
      <c r="E19" s="15">
        <f t="shared" si="6"/>
        <v>1855537.1</v>
      </c>
      <c r="F19" s="15">
        <f t="shared" si="6"/>
        <v>1829354.73</v>
      </c>
      <c r="G19" s="15">
        <f t="shared" si="5"/>
        <v>141835.5299999998</v>
      </c>
    </row>
    <row r="20" spans="1:7">
      <c r="A20" s="32" t="s">
        <v>131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5"/>
        <v>0</v>
      </c>
    </row>
    <row r="21" spans="1:7">
      <c r="A21" s="32" t="s">
        <v>132</v>
      </c>
      <c r="B21" s="45">
        <v>1894808.86</v>
      </c>
      <c r="C21" s="45">
        <f>+D21-B21</f>
        <v>102563.76999999979</v>
      </c>
      <c r="D21" s="45">
        <v>1997372.63</v>
      </c>
      <c r="E21" s="45">
        <v>1855537.1</v>
      </c>
      <c r="F21" s="45">
        <v>1829354.73</v>
      </c>
      <c r="G21" s="15">
        <f t="shared" si="5"/>
        <v>141835.5299999998</v>
      </c>
    </row>
    <row r="22" spans="1:7">
      <c r="A22" s="39" t="s">
        <v>133</v>
      </c>
      <c r="B22" s="15">
        <v>18063644.719999999</v>
      </c>
      <c r="C22" s="15">
        <f>+D22-B22</f>
        <v>-1731784.4999999981</v>
      </c>
      <c r="D22" s="15">
        <f>17018651.75-D26</f>
        <v>16331860.220000001</v>
      </c>
      <c r="E22" s="15">
        <f>13524957.53-E26</f>
        <v>13157294.76</v>
      </c>
      <c r="F22" s="15">
        <f>13284062.52-F26</f>
        <v>12916399.75</v>
      </c>
      <c r="G22" s="15">
        <f t="shared" si="5"/>
        <v>3174565.4600000009</v>
      </c>
    </row>
    <row r="23" spans="1:7" ht="22.5">
      <c r="A23" s="39" t="s">
        <v>134</v>
      </c>
      <c r="B23" s="15">
        <f>SUM(B24:B25)</f>
        <v>0</v>
      </c>
      <c r="C23" s="15">
        <f t="shared" ref="C23:F23" si="7">SUM(C24:C25)</f>
        <v>0</v>
      </c>
      <c r="D23" s="15">
        <f t="shared" si="7"/>
        <v>0</v>
      </c>
      <c r="E23" s="15">
        <f t="shared" si="7"/>
        <v>0</v>
      </c>
      <c r="F23" s="15">
        <f t="shared" si="7"/>
        <v>0</v>
      </c>
      <c r="G23" s="15">
        <f t="shared" si="5"/>
        <v>0</v>
      </c>
    </row>
    <row r="24" spans="1:7">
      <c r="A24" s="32" t="s">
        <v>135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5"/>
        <v>0</v>
      </c>
    </row>
    <row r="25" spans="1:7">
      <c r="A25" s="32" t="s">
        <v>136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5"/>
        <v>0</v>
      </c>
    </row>
    <row r="26" spans="1:7">
      <c r="A26" s="39" t="s">
        <v>137</v>
      </c>
      <c r="B26" s="15">
        <v>0</v>
      </c>
      <c r="C26" s="15">
        <f>+D26-B26</f>
        <v>686791.53</v>
      </c>
      <c r="D26" s="15">
        <v>686791.53</v>
      </c>
      <c r="E26" s="15">
        <v>367662.77</v>
      </c>
      <c r="F26" s="15">
        <v>367662.77</v>
      </c>
      <c r="G26" s="15">
        <f t="shared" si="5"/>
        <v>319128.76</v>
      </c>
    </row>
    <row r="27" spans="1:7">
      <c r="A27" s="26" t="s">
        <v>139</v>
      </c>
      <c r="B27" s="12">
        <f>B4+B16</f>
        <v>84893885.780000001</v>
      </c>
      <c r="C27" s="12">
        <f t="shared" ref="C27:G27" si="8">C4+C16</f>
        <v>5842132.9200000027</v>
      </c>
      <c r="D27" s="12">
        <f t="shared" si="8"/>
        <v>90736018.700000003</v>
      </c>
      <c r="E27" s="12">
        <f t="shared" si="8"/>
        <v>80745017.469999999</v>
      </c>
      <c r="F27" s="12">
        <f t="shared" si="8"/>
        <v>80236933.929999992</v>
      </c>
      <c r="G27" s="12">
        <f t="shared" si="8"/>
        <v>9991001.2299999949</v>
      </c>
    </row>
    <row r="28" spans="1:7" ht="5.0999999999999996" customHeight="1">
      <c r="A28" s="40"/>
      <c r="B28" s="17"/>
      <c r="C28" s="17"/>
      <c r="D28" s="17"/>
      <c r="E28" s="17"/>
      <c r="F28" s="17"/>
      <c r="G28" s="17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hplapinf</cp:lastModifiedBy>
  <dcterms:created xsi:type="dcterms:W3CDTF">2017-01-11T17:22:36Z</dcterms:created>
  <dcterms:modified xsi:type="dcterms:W3CDTF">2017-07-19T18:58:32Z</dcterms:modified>
</cp:coreProperties>
</file>