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TRANSPARENCIA 4TO TRIM\INF FINANCIERA ADICIONA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3" l="1"/>
  <c r="G11" i="13"/>
  <c r="G10" i="13"/>
  <c r="G9" i="13"/>
  <c r="C15" i="10" l="1"/>
  <c r="B8" i="10"/>
  <c r="C17" i="11" l="1"/>
  <c r="D17" i="11" s="1"/>
  <c r="E17" i="11" s="1"/>
  <c r="F17" i="11" s="1"/>
  <c r="G17" i="11" s="1"/>
  <c r="D16" i="11"/>
  <c r="E16" i="11" s="1"/>
  <c r="F16" i="11" s="1"/>
  <c r="G16" i="11" s="1"/>
  <c r="C16" i="11"/>
  <c r="C15" i="11"/>
  <c r="D15" i="11" s="1"/>
  <c r="E15" i="11" s="1"/>
  <c r="F15" i="11" s="1"/>
  <c r="G15" i="11" s="1"/>
  <c r="C14" i="11"/>
  <c r="D14" i="11" s="1"/>
  <c r="E14" i="11" s="1"/>
  <c r="F14" i="11" s="1"/>
  <c r="G14" i="11" s="1"/>
  <c r="C27" i="10" l="1"/>
  <c r="D27" i="10" s="1"/>
  <c r="E27" i="10" s="1"/>
  <c r="C26" i="10"/>
  <c r="D26" i="10" s="1"/>
  <c r="E26" i="10" s="1"/>
  <c r="D25" i="10"/>
  <c r="E25" i="10" s="1"/>
  <c r="C25" i="10"/>
  <c r="C24" i="10"/>
  <c r="D24" i="10" s="1"/>
  <c r="E24" i="10" s="1"/>
  <c r="C23" i="10"/>
  <c r="D23" i="10" s="1"/>
  <c r="E23" i="10" s="1"/>
  <c r="C20" i="10"/>
  <c r="D20" i="10" s="1"/>
  <c r="E20" i="10" s="1"/>
  <c r="F20" i="10" s="1"/>
  <c r="G20" i="10" s="1"/>
  <c r="C19" i="10"/>
  <c r="D19" i="10" s="1"/>
  <c r="E19" i="10" s="1"/>
  <c r="F19" i="10" s="1"/>
  <c r="G19" i="10" s="1"/>
  <c r="C18" i="10"/>
  <c r="D18" i="10" s="1"/>
  <c r="E18" i="10" s="1"/>
  <c r="F18" i="10" s="1"/>
  <c r="G18" i="10" s="1"/>
  <c r="E17" i="10"/>
  <c r="F17" i="10" s="1"/>
  <c r="G17" i="10" s="1"/>
  <c r="D17" i="10"/>
  <c r="C17" i="10"/>
  <c r="C16" i="10"/>
  <c r="D16" i="10" s="1"/>
  <c r="E16" i="10" s="1"/>
  <c r="F16" i="10" s="1"/>
  <c r="G16" i="10" s="1"/>
  <c r="D15" i="10"/>
  <c r="E15" i="10" s="1"/>
  <c r="F15" i="10" s="1"/>
  <c r="G15" i="10" s="1"/>
  <c r="D14" i="10"/>
  <c r="E14" i="10" s="1"/>
  <c r="F14" i="10" s="1"/>
  <c r="G14" i="10" s="1"/>
  <c r="C14" i="10"/>
  <c r="C13" i="10"/>
  <c r="D13" i="10" s="1"/>
  <c r="E13" i="10" s="1"/>
  <c r="F13" i="10" s="1"/>
  <c r="G13" i="10" s="1"/>
  <c r="C12" i="10"/>
  <c r="D12" i="10" s="1"/>
  <c r="E12" i="10" s="1"/>
  <c r="F12" i="10" s="1"/>
  <c r="G12" i="10" s="1"/>
  <c r="C11" i="10"/>
  <c r="D11" i="10" s="1"/>
  <c r="E11" i="10" s="1"/>
  <c r="F11" i="10" s="1"/>
  <c r="G11" i="10" s="1"/>
  <c r="D10" i="10"/>
  <c r="E10" i="10" s="1"/>
  <c r="F10" i="10" s="1"/>
  <c r="G10" i="10" s="1"/>
  <c r="C10" i="10"/>
  <c r="C9" i="10"/>
  <c r="D9" i="10" s="1"/>
  <c r="E9" i="10" s="1"/>
  <c r="F9" i="10" s="1"/>
  <c r="G9" i="10" s="1"/>
  <c r="G9" i="5" l="1"/>
  <c r="G10" i="5"/>
  <c r="G11" i="5"/>
  <c r="G12" i="5"/>
  <c r="G13" i="5"/>
  <c r="G14" i="5"/>
  <c r="G15" i="5"/>
  <c r="B16" i="5"/>
  <c r="C16" i="5"/>
  <c r="D16" i="5"/>
  <c r="E16" i="5"/>
  <c r="F16" i="5"/>
  <c r="C38" i="1" l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P2" i="28"/>
  <c r="C6" i="23"/>
  <c r="A2" i="14" s="1"/>
  <c r="B9" i="1"/>
  <c r="H25" i="23"/>
  <c r="G25" i="23"/>
  <c r="F25" i="23"/>
  <c r="E25" i="23"/>
  <c r="D25" i="23"/>
  <c r="G30" i="9"/>
  <c r="G31" i="9"/>
  <c r="U23" i="27" s="1"/>
  <c r="G29" i="9"/>
  <c r="G26" i="9"/>
  <c r="G24" i="9" s="1"/>
  <c r="U16" i="27" s="1"/>
  <c r="G27" i="9"/>
  <c r="G25" i="9"/>
  <c r="G23" i="9"/>
  <c r="G22" i="9"/>
  <c r="G19" i="9"/>
  <c r="G18" i="9"/>
  <c r="G16" i="9" s="1"/>
  <c r="U9" i="27" s="1"/>
  <c r="G17" i="9"/>
  <c r="G14" i="9"/>
  <c r="G15" i="9"/>
  <c r="U8" i="27" s="1"/>
  <c r="G13" i="9"/>
  <c r="G12" i="9" s="1"/>
  <c r="G11" i="9"/>
  <c r="G10" i="9"/>
  <c r="G73" i="8"/>
  <c r="G74" i="8"/>
  <c r="G71" i="8" s="1"/>
  <c r="U63" i="26" s="1"/>
  <c r="G75" i="8"/>
  <c r="G72" i="8"/>
  <c r="G63" i="8"/>
  <c r="U55" i="26" s="1"/>
  <c r="G64" i="8"/>
  <c r="U56" i="26" s="1"/>
  <c r="G65" i="8"/>
  <c r="G66" i="8"/>
  <c r="G67" i="8"/>
  <c r="U59" i="26" s="1"/>
  <c r="G68" i="8"/>
  <c r="U60" i="26" s="1"/>
  <c r="G69" i="8"/>
  <c r="G70" i="8"/>
  <c r="G62" i="8"/>
  <c r="G55" i="8"/>
  <c r="U47" i="26" s="1"/>
  <c r="G56" i="8"/>
  <c r="G57" i="8"/>
  <c r="G58" i="8"/>
  <c r="U50" i="26" s="1"/>
  <c r="G59" i="8"/>
  <c r="U51" i="26" s="1"/>
  <c r="G60" i="8"/>
  <c r="G54" i="8"/>
  <c r="G46" i="8"/>
  <c r="G47" i="8"/>
  <c r="U39" i="26" s="1"/>
  <c r="G48" i="8"/>
  <c r="G49" i="8"/>
  <c r="G50" i="8"/>
  <c r="G51" i="8"/>
  <c r="U43" i="26" s="1"/>
  <c r="G52" i="8"/>
  <c r="G45" i="8"/>
  <c r="G39" i="8"/>
  <c r="G40" i="8"/>
  <c r="U33" i="26" s="1"/>
  <c r="G41" i="8"/>
  <c r="G38" i="8"/>
  <c r="G11" i="8"/>
  <c r="U4" i="26" s="1"/>
  <c r="G12" i="8"/>
  <c r="G10" i="8" s="1"/>
  <c r="G13" i="8"/>
  <c r="G14" i="8"/>
  <c r="G15" i="8"/>
  <c r="U8" i="26" s="1"/>
  <c r="G16" i="8"/>
  <c r="U9" i="26" s="1"/>
  <c r="G17" i="8"/>
  <c r="G18" i="8"/>
  <c r="G20" i="8"/>
  <c r="G19" i="8" s="1"/>
  <c r="U12" i="26" s="1"/>
  <c r="G21" i="8"/>
  <c r="G22" i="8"/>
  <c r="G23" i="8"/>
  <c r="G24" i="8"/>
  <c r="G25" i="8"/>
  <c r="G26" i="8"/>
  <c r="G28" i="8"/>
  <c r="U21" i="26" s="1"/>
  <c r="G29" i="8"/>
  <c r="U22" i="26" s="1"/>
  <c r="G30" i="8"/>
  <c r="G31" i="8"/>
  <c r="U24" i="26" s="1"/>
  <c r="G32" i="8"/>
  <c r="U25" i="26" s="1"/>
  <c r="G33" i="8"/>
  <c r="U26" i="26" s="1"/>
  <c r="G34" i="8"/>
  <c r="G35" i="8"/>
  <c r="U28" i="26" s="1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P31" i="24" s="1"/>
  <c r="B48" i="6"/>
  <c r="B58" i="6"/>
  <c r="B71" i="6"/>
  <c r="B75" i="6"/>
  <c r="P68" i="24" s="1"/>
  <c r="G152" i="6"/>
  <c r="G153" i="6"/>
  <c r="G154" i="6"/>
  <c r="G155" i="6"/>
  <c r="U147" i="24" s="1"/>
  <c r="G156" i="6"/>
  <c r="G157" i="6"/>
  <c r="G151" i="6"/>
  <c r="G150" i="6" s="1"/>
  <c r="U142" i="24" s="1"/>
  <c r="G148" i="6"/>
  <c r="G146" i="6" s="1"/>
  <c r="U138" i="24" s="1"/>
  <c r="G149" i="6"/>
  <c r="G147" i="6"/>
  <c r="G139" i="6"/>
  <c r="G140" i="6"/>
  <c r="U132" i="24" s="1"/>
  <c r="G141" i="6"/>
  <c r="G142" i="6"/>
  <c r="G143" i="6"/>
  <c r="G144" i="6"/>
  <c r="U136" i="24" s="1"/>
  <c r="G145" i="6"/>
  <c r="G138" i="6"/>
  <c r="G135" i="6"/>
  <c r="G136" i="6"/>
  <c r="G133" i="6" s="1"/>
  <c r="U125" i="24" s="1"/>
  <c r="G134" i="6"/>
  <c r="G125" i="6"/>
  <c r="G126" i="6"/>
  <c r="G127" i="6"/>
  <c r="G128" i="6"/>
  <c r="G129" i="6"/>
  <c r="G130" i="6"/>
  <c r="G131" i="6"/>
  <c r="U123" i="24" s="1"/>
  <c r="G132" i="6"/>
  <c r="G124" i="6"/>
  <c r="G115" i="6"/>
  <c r="G116" i="6"/>
  <c r="G113" i="6" s="1"/>
  <c r="U105" i="24" s="1"/>
  <c r="G117" i="6"/>
  <c r="G118" i="6"/>
  <c r="G119" i="6"/>
  <c r="G120" i="6"/>
  <c r="U112" i="24" s="1"/>
  <c r="G121" i="6"/>
  <c r="G122" i="6"/>
  <c r="G114" i="6"/>
  <c r="G105" i="6"/>
  <c r="U97" i="24" s="1"/>
  <c r="G106" i="6"/>
  <c r="G107" i="6"/>
  <c r="G108" i="6"/>
  <c r="G109" i="6"/>
  <c r="U101" i="24" s="1"/>
  <c r="G110" i="6"/>
  <c r="G111" i="6"/>
  <c r="G112" i="6"/>
  <c r="G104" i="6"/>
  <c r="G103" i="6" s="1"/>
  <c r="U95" i="24" s="1"/>
  <c r="G95" i="6"/>
  <c r="G96" i="6"/>
  <c r="G97" i="6"/>
  <c r="G98" i="6"/>
  <c r="U90" i="24" s="1"/>
  <c r="G99" i="6"/>
  <c r="G100" i="6"/>
  <c r="G101" i="6"/>
  <c r="G102" i="6"/>
  <c r="U94" i="24" s="1"/>
  <c r="G94" i="6"/>
  <c r="G87" i="6"/>
  <c r="G88" i="6"/>
  <c r="G89" i="6"/>
  <c r="U81" i="24" s="1"/>
  <c r="G90" i="6"/>
  <c r="G91" i="6"/>
  <c r="G92" i="6"/>
  <c r="G86" i="6"/>
  <c r="G77" i="6"/>
  <c r="G78" i="6"/>
  <c r="G79" i="6"/>
  <c r="G80" i="6"/>
  <c r="G75" i="6" s="1"/>
  <c r="U68" i="24" s="1"/>
  <c r="G81" i="6"/>
  <c r="G82" i="6"/>
  <c r="G76" i="6"/>
  <c r="G73" i="6"/>
  <c r="U66" i="24" s="1"/>
  <c r="G74" i="6"/>
  <c r="G72" i="6"/>
  <c r="G64" i="6"/>
  <c r="G65" i="6"/>
  <c r="U58" i="24" s="1"/>
  <c r="G66" i="6"/>
  <c r="G67" i="6"/>
  <c r="G68" i="6"/>
  <c r="G69" i="6"/>
  <c r="U62" i="24" s="1"/>
  <c r="G70" i="6"/>
  <c r="G63" i="6"/>
  <c r="G60" i="6"/>
  <c r="G61" i="6"/>
  <c r="G58" i="6" s="1"/>
  <c r="U51" i="24" s="1"/>
  <c r="G59" i="6"/>
  <c r="G50" i="6"/>
  <c r="G51" i="6"/>
  <c r="G52" i="6"/>
  <c r="U45" i="24" s="1"/>
  <c r="G53" i="6"/>
  <c r="G54" i="6"/>
  <c r="G55" i="6"/>
  <c r="G56" i="6"/>
  <c r="U49" i="24" s="1"/>
  <c r="G57" i="6"/>
  <c r="G49" i="6"/>
  <c r="G40" i="6"/>
  <c r="G41" i="6"/>
  <c r="U34" i="24" s="1"/>
  <c r="G42" i="6"/>
  <c r="G43" i="6"/>
  <c r="G44" i="6"/>
  <c r="G45" i="6"/>
  <c r="U38" i="24" s="1"/>
  <c r="G46" i="6"/>
  <c r="G47" i="6"/>
  <c r="G39" i="6"/>
  <c r="G30" i="6"/>
  <c r="U23" i="24" s="1"/>
  <c r="G31" i="6"/>
  <c r="G32" i="6"/>
  <c r="G33" i="6"/>
  <c r="G34" i="6"/>
  <c r="U27" i="24" s="1"/>
  <c r="G35" i="6"/>
  <c r="G36" i="6"/>
  <c r="G37" i="6"/>
  <c r="G29" i="6"/>
  <c r="G28" i="6" s="1"/>
  <c r="U21" i="24" s="1"/>
  <c r="G20" i="6"/>
  <c r="G21" i="6"/>
  <c r="G22" i="6"/>
  <c r="U15" i="24" s="1"/>
  <c r="G23" i="6"/>
  <c r="G24" i="6"/>
  <c r="G25" i="6"/>
  <c r="G26" i="6"/>
  <c r="U19" i="24" s="1"/>
  <c r="G27" i="6"/>
  <c r="G19" i="6"/>
  <c r="G11" i="6"/>
  <c r="B7" i="13"/>
  <c r="G12" i="6"/>
  <c r="G13" i="6"/>
  <c r="G14" i="6"/>
  <c r="G15" i="6"/>
  <c r="U8" i="24" s="1"/>
  <c r="G16" i="6"/>
  <c r="G17" i="6"/>
  <c r="G17" i="5"/>
  <c r="G18" i="5"/>
  <c r="U12" i="20" s="1"/>
  <c r="G19" i="5"/>
  <c r="G20" i="5"/>
  <c r="G21" i="5"/>
  <c r="G22" i="5"/>
  <c r="U16" i="20" s="1"/>
  <c r="G23" i="5"/>
  <c r="G24" i="5"/>
  <c r="G25" i="5"/>
  <c r="G26" i="5"/>
  <c r="U20" i="20" s="1"/>
  <c r="G27" i="5"/>
  <c r="G29" i="5"/>
  <c r="G30" i="5"/>
  <c r="U24" i="20" s="1"/>
  <c r="G31" i="5"/>
  <c r="U25" i="20" s="1"/>
  <c r="G32" i="5"/>
  <c r="G33" i="5"/>
  <c r="G34" i="5"/>
  <c r="U28" i="20" s="1"/>
  <c r="G36" i="5"/>
  <c r="G35" i="5" s="1"/>
  <c r="U29" i="20" s="1"/>
  <c r="G38" i="5"/>
  <c r="G37" i="5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D18" i="13"/>
  <c r="R12" i="31" s="1"/>
  <c r="E18" i="13"/>
  <c r="S12" i="31" s="1"/>
  <c r="F18" i="13"/>
  <c r="T12" i="3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D29" i="13" s="1"/>
  <c r="R22" i="31" s="1"/>
  <c r="E7" i="13"/>
  <c r="S2" i="31" s="1"/>
  <c r="F7" i="13"/>
  <c r="T2" i="31" s="1"/>
  <c r="G7" i="13"/>
  <c r="U2" i="31" s="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R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C8" i="11"/>
  <c r="C30" i="11" s="1"/>
  <c r="Q22" i="29" s="1"/>
  <c r="D8" i="11"/>
  <c r="E8" i="11"/>
  <c r="S2" i="29" s="1"/>
  <c r="F8" i="11"/>
  <c r="G8" i="11"/>
  <c r="U2" i="29" s="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D32" i="10" s="1"/>
  <c r="R23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R21" i="28"/>
  <c r="E29" i="10"/>
  <c r="F29" i="10"/>
  <c r="T21" i="28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Q9" i="27" s="1"/>
  <c r="D12" i="9"/>
  <c r="R5" i="27" s="1"/>
  <c r="D16" i="9"/>
  <c r="R9" i="27" s="1"/>
  <c r="E12" i="9"/>
  <c r="S5" i="27" s="1"/>
  <c r="E16" i="9"/>
  <c r="S9" i="27" s="1"/>
  <c r="F12" i="9"/>
  <c r="F16" i="9"/>
  <c r="Q3" i="27"/>
  <c r="R3" i="27"/>
  <c r="S3" i="27"/>
  <c r="T3" i="27"/>
  <c r="U3" i="27"/>
  <c r="Q4" i="27"/>
  <c r="R4" i="27"/>
  <c r="S4" i="27"/>
  <c r="T4" i="27"/>
  <c r="U4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Q16" i="27" s="1"/>
  <c r="C28" i="9"/>
  <c r="D24" i="9"/>
  <c r="D28" i="9"/>
  <c r="E24" i="9"/>
  <c r="E28" i="9"/>
  <c r="F24" i="9"/>
  <c r="F28" i="9"/>
  <c r="F21" i="9" s="1"/>
  <c r="T13" i="27" s="1"/>
  <c r="Q14" i="27"/>
  <c r="R14" i="27"/>
  <c r="S14" i="27"/>
  <c r="T14" i="27"/>
  <c r="U14" i="27"/>
  <c r="Q15" i="27"/>
  <c r="R15" i="27"/>
  <c r="S15" i="27"/>
  <c r="T15" i="27"/>
  <c r="U15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D27" i="8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Q63" i="26"/>
  <c r="D44" i="8"/>
  <c r="R36" i="26" s="1"/>
  <c r="D53" i="8"/>
  <c r="D43" i="8" s="1"/>
  <c r="D61" i="8"/>
  <c r="R63" i="26"/>
  <c r="E44" i="8"/>
  <c r="S36" i="26" s="1"/>
  <c r="E53" i="8"/>
  <c r="E61" i="8"/>
  <c r="S53" i="26" s="1"/>
  <c r="S63" i="26"/>
  <c r="F44" i="8"/>
  <c r="T36" i="26" s="1"/>
  <c r="F53" i="8"/>
  <c r="F61" i="8"/>
  <c r="Q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U52" i="26"/>
  <c r="Q53" i="26"/>
  <c r="R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B10" i="8"/>
  <c r="P3" i="26" s="1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S2" i="25" s="1"/>
  <c r="E19" i="7"/>
  <c r="S3" i="25" s="1"/>
  <c r="D9" i="7"/>
  <c r="D19" i="7"/>
  <c r="R3" i="25" s="1"/>
  <c r="C9" i="7"/>
  <c r="C29" i="7" s="1"/>
  <c r="Q4" i="25" s="1"/>
  <c r="C19" i="7"/>
  <c r="Q3" i="25" s="1"/>
  <c r="B9" i="7"/>
  <c r="B19" i="7"/>
  <c r="P3" i="25"/>
  <c r="A3" i="25"/>
  <c r="A4" i="25"/>
  <c r="A2" i="25"/>
  <c r="A87" i="24"/>
  <c r="C85" i="6"/>
  <c r="Q77" i="24" s="1"/>
  <c r="C93" i="6"/>
  <c r="C103" i="6"/>
  <c r="Q95" i="24" s="1"/>
  <c r="C113" i="6"/>
  <c r="Q105" i="24" s="1"/>
  <c r="C123" i="6"/>
  <c r="Q115" i="24" s="1"/>
  <c r="C133" i="6"/>
  <c r="Q125" i="24" s="1"/>
  <c r="C146" i="6"/>
  <c r="C150" i="6"/>
  <c r="Q142" i="24" s="1"/>
  <c r="D85" i="6"/>
  <c r="R77" i="24" s="1"/>
  <c r="D93" i="6"/>
  <c r="D103" i="6"/>
  <c r="R95" i="24" s="1"/>
  <c r="D113" i="6"/>
  <c r="R105" i="24" s="1"/>
  <c r="D123" i="6"/>
  <c r="R115" i="24" s="1"/>
  <c r="D133" i="6"/>
  <c r="D146" i="6"/>
  <c r="D150" i="6"/>
  <c r="R142" i="24" s="1"/>
  <c r="D84" i="6"/>
  <c r="R76" i="24" s="1"/>
  <c r="E85" i="6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S142" i="24" s="1"/>
  <c r="F85" i="6"/>
  <c r="F93" i="6"/>
  <c r="T85" i="24" s="1"/>
  <c r="F103" i="6"/>
  <c r="F113" i="6"/>
  <c r="T105" i="24" s="1"/>
  <c r="F123" i="6"/>
  <c r="T115" i="24" s="1"/>
  <c r="F133" i="6"/>
  <c r="T125" i="24" s="1"/>
  <c r="F146" i="6"/>
  <c r="F150" i="6"/>
  <c r="T142" i="24" s="1"/>
  <c r="S77" i="24"/>
  <c r="T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8" i="24"/>
  <c r="R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Q31" i="24" s="1"/>
  <c r="C48" i="6"/>
  <c r="C58" i="6"/>
  <c r="Q51" i="24" s="1"/>
  <c r="C71" i="6"/>
  <c r="Q64" i="24" s="1"/>
  <c r="C75" i="6"/>
  <c r="D10" i="6"/>
  <c r="R3" i="24" s="1"/>
  <c r="D18" i="6"/>
  <c r="D28" i="6"/>
  <c r="R21" i="24" s="1"/>
  <c r="D38" i="6"/>
  <c r="R31" i="24" s="1"/>
  <c r="D48" i="6"/>
  <c r="D58" i="6"/>
  <c r="R51" i="24" s="1"/>
  <c r="D71" i="6"/>
  <c r="R64" i="24" s="1"/>
  <c r="D75" i="6"/>
  <c r="R68" i="24" s="1"/>
  <c r="E10" i="6"/>
  <c r="E18" i="6"/>
  <c r="E28" i="6"/>
  <c r="S21" i="24" s="1"/>
  <c r="E38" i="6"/>
  <c r="S31" i="24" s="1"/>
  <c r="E48" i="6"/>
  <c r="S41" i="24" s="1"/>
  <c r="E58" i="6"/>
  <c r="E71" i="6"/>
  <c r="S64" i="24" s="1"/>
  <c r="E75" i="6"/>
  <c r="F10" i="6"/>
  <c r="T3" i="24" s="1"/>
  <c r="F18" i="6"/>
  <c r="F28" i="6"/>
  <c r="F38" i="6"/>
  <c r="F48" i="6"/>
  <c r="F58" i="6"/>
  <c r="F71" i="6"/>
  <c r="T64" i="24" s="1"/>
  <c r="F75" i="6"/>
  <c r="B85" i="6"/>
  <c r="B93" i="6"/>
  <c r="B103" i="6"/>
  <c r="P95" i="24" s="1"/>
  <c r="B113" i="6"/>
  <c r="P105" i="24" s="1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Q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3" i="20"/>
  <c r="U14" i="20"/>
  <c r="U15" i="20"/>
  <c r="U17" i="20"/>
  <c r="U18" i="20"/>
  <c r="U19" i="20"/>
  <c r="U21" i="20"/>
  <c r="U23" i="20"/>
  <c r="U26" i="20"/>
  <c r="U27" i="20"/>
  <c r="U30" i="20"/>
  <c r="U31" i="20"/>
  <c r="U32" i="20"/>
  <c r="U33" i="20"/>
  <c r="G46" i="5"/>
  <c r="G47" i="5"/>
  <c r="U39" i="20" s="1"/>
  <c r="G48" i="5"/>
  <c r="U40" i="20" s="1"/>
  <c r="G49" i="5"/>
  <c r="U41" i="20" s="1"/>
  <c r="G50" i="5"/>
  <c r="U42" i="20" s="1"/>
  <c r="G51" i="5"/>
  <c r="U43" i="20" s="1"/>
  <c r="G52" i="5"/>
  <c r="G53" i="5"/>
  <c r="U45" i="20" s="1"/>
  <c r="U38" i="20"/>
  <c r="U44" i="20"/>
  <c r="G55" i="5"/>
  <c r="U47" i="20" s="1"/>
  <c r="G56" i="5"/>
  <c r="G57" i="5"/>
  <c r="G58" i="5"/>
  <c r="U50" i="20" s="1"/>
  <c r="U48" i="20"/>
  <c r="U49" i="20"/>
  <c r="G60" i="5"/>
  <c r="U52" i="20" s="1"/>
  <c r="G61" i="5"/>
  <c r="U53" i="20" s="1"/>
  <c r="G59" i="5"/>
  <c r="U51" i="20" s="1"/>
  <c r="G62" i="5"/>
  <c r="U54" i="20" s="1"/>
  <c r="G63" i="5"/>
  <c r="U55" i="20"/>
  <c r="G68" i="5"/>
  <c r="U58" i="20" s="1"/>
  <c r="G73" i="5"/>
  <c r="G75" i="5" s="1"/>
  <c r="U62" i="20" s="1"/>
  <c r="U60" i="20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R22" i="20"/>
  <c r="S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D41" i="5"/>
  <c r="R34" i="20" s="1"/>
  <c r="C45" i="5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 s="1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 s="1"/>
  <c r="C67" i="5"/>
  <c r="Q57" i="20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29" i="20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 s="1"/>
  <c r="H23" i="23"/>
  <c r="F6" i="11" s="1"/>
  <c r="G23" i="23"/>
  <c r="E6" i="11" s="1"/>
  <c r="F23" i="23"/>
  <c r="D6" i="10" s="1"/>
  <c r="D6" i="11"/>
  <c r="E23" i="23"/>
  <c r="C6" i="11" s="1"/>
  <c r="G6" i="10"/>
  <c r="E6" i="10"/>
  <c r="C6" i="10"/>
  <c r="B6" i="10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G14" i="3"/>
  <c r="E14" i="3"/>
  <c r="S4" i="17" s="1"/>
  <c r="K9" i="3"/>
  <c r="K10" i="3"/>
  <c r="K11" i="3"/>
  <c r="K8" i="3" s="1"/>
  <c r="K12" i="3"/>
  <c r="J8" i="3"/>
  <c r="X3" i="17" s="1"/>
  <c r="H8" i="3"/>
  <c r="H20" i="3" s="1"/>
  <c r="V5" i="17" s="1"/>
  <c r="G8" i="3"/>
  <c r="U3" i="17" s="1"/>
  <c r="E8" i="3"/>
  <c r="S3" i="17" s="1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P27" i="18" s="1"/>
  <c r="B48" i="4"/>
  <c r="B37" i="4"/>
  <c r="B44" i="4" s="1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8" i="18"/>
  <c r="P29" i="18"/>
  <c r="P26" i="18"/>
  <c r="P20" i="18"/>
  <c r="P21" i="18"/>
  <c r="P22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F27" i="1"/>
  <c r="F31" i="1"/>
  <c r="Q80" i="15" s="1"/>
  <c r="F38" i="1"/>
  <c r="Q87" i="15" s="1"/>
  <c r="F42" i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D64" i="4"/>
  <c r="C63" i="4"/>
  <c r="Q32" i="18" s="1"/>
  <c r="D63" i="4"/>
  <c r="C48" i="4"/>
  <c r="C55" i="4"/>
  <c r="Q31" i="18" s="1"/>
  <c r="D55" i="4"/>
  <c r="R31" i="18" s="1"/>
  <c r="C53" i="4"/>
  <c r="Q30" i="18" s="1"/>
  <c r="D53" i="4"/>
  <c r="R30" i="18" s="1"/>
  <c r="D48" i="4"/>
  <c r="C49" i="4"/>
  <c r="D49" i="4"/>
  <c r="C29" i="4"/>
  <c r="Q15" i="18" s="1"/>
  <c r="D29" i="4"/>
  <c r="R15" i="18" s="1"/>
  <c r="C40" i="4"/>
  <c r="D40" i="4"/>
  <c r="R22" i="18" s="1"/>
  <c r="C37" i="4"/>
  <c r="Q19" i="18" s="1"/>
  <c r="D37" i="4"/>
  <c r="C17" i="4"/>
  <c r="C13" i="4"/>
  <c r="Q6" i="18" s="1"/>
  <c r="D13" i="4"/>
  <c r="R6" i="18" s="1"/>
  <c r="V4" i="17"/>
  <c r="T17" i="16"/>
  <c r="R15" i="16"/>
  <c r="Q14" i="16"/>
  <c r="V14" i="16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S4" i="16" s="1"/>
  <c r="F9" i="2"/>
  <c r="T4" i="16"/>
  <c r="G9" i="2"/>
  <c r="U4" i="16" s="1"/>
  <c r="H9" i="2"/>
  <c r="B9" i="2"/>
  <c r="P4" i="16" s="1"/>
  <c r="P4" i="15"/>
  <c r="R32" i="18"/>
  <c r="Q9" i="18"/>
  <c r="Q22" i="18"/>
  <c r="Q27" i="18"/>
  <c r="Q36" i="18"/>
  <c r="R26" i="18"/>
  <c r="R33" i="18"/>
  <c r="Q33" i="18"/>
  <c r="Q67" i="15"/>
  <c r="V3" i="17"/>
  <c r="T2" i="25"/>
  <c r="T14" i="16" l="1"/>
  <c r="Q2" i="25"/>
  <c r="F29" i="13"/>
  <c r="T22" i="31" s="1"/>
  <c r="B29" i="13"/>
  <c r="P22" i="31" s="1"/>
  <c r="G20" i="3"/>
  <c r="U5" i="17" s="1"/>
  <c r="G31" i="12"/>
  <c r="U23" i="30" s="1"/>
  <c r="U2" i="30"/>
  <c r="D30" i="11"/>
  <c r="R22" i="29" s="1"/>
  <c r="G30" i="11"/>
  <c r="U22" i="29" s="1"/>
  <c r="Q2" i="29"/>
  <c r="R15" i="28"/>
  <c r="T20" i="27"/>
  <c r="F9" i="9"/>
  <c r="T2" i="27" s="1"/>
  <c r="U11" i="27"/>
  <c r="G61" i="8"/>
  <c r="U53" i="26" s="1"/>
  <c r="U54" i="26"/>
  <c r="G53" i="8"/>
  <c r="U45" i="26" s="1"/>
  <c r="R45" i="26"/>
  <c r="G37" i="8"/>
  <c r="U30" i="26" s="1"/>
  <c r="U32" i="26"/>
  <c r="B9" i="8"/>
  <c r="P2" i="26" s="1"/>
  <c r="C9" i="8"/>
  <c r="Q2" i="26" s="1"/>
  <c r="Q12" i="26"/>
  <c r="U5" i="26"/>
  <c r="D29" i="7"/>
  <c r="R4" i="25" s="1"/>
  <c r="F29" i="7"/>
  <c r="T4" i="25" s="1"/>
  <c r="E29" i="7"/>
  <c r="S4" i="25" s="1"/>
  <c r="R2" i="25"/>
  <c r="U143" i="24"/>
  <c r="U128" i="24"/>
  <c r="U108" i="24"/>
  <c r="U96" i="24"/>
  <c r="U73" i="24"/>
  <c r="G71" i="6"/>
  <c r="U64" i="24" s="1"/>
  <c r="U54" i="24"/>
  <c r="B9" i="6"/>
  <c r="P2" i="24" s="1"/>
  <c r="C9" i="6"/>
  <c r="Q2" i="24" s="1"/>
  <c r="U22" i="24"/>
  <c r="E9" i="6"/>
  <c r="S2" i="24" s="1"/>
  <c r="G10" i="6"/>
  <c r="U3" i="24" s="1"/>
  <c r="G67" i="5"/>
  <c r="U57" i="20" s="1"/>
  <c r="F65" i="5"/>
  <c r="T56" i="20" s="1"/>
  <c r="D65" i="5"/>
  <c r="R56" i="20" s="1"/>
  <c r="G28" i="5"/>
  <c r="U22" i="20" s="1"/>
  <c r="G16" i="5"/>
  <c r="D44" i="4"/>
  <c r="D11" i="4" s="1"/>
  <c r="R19" i="18"/>
  <c r="C44" i="4"/>
  <c r="Q25" i="18" s="1"/>
  <c r="P19" i="18"/>
  <c r="D72" i="4"/>
  <c r="R38" i="18" s="1"/>
  <c r="C72" i="4"/>
  <c r="C74" i="4" s="1"/>
  <c r="Q39" i="18" s="1"/>
  <c r="B72" i="4"/>
  <c r="I20" i="3"/>
  <c r="W5" i="17" s="1"/>
  <c r="U4" i="17"/>
  <c r="J20" i="3"/>
  <c r="X5" i="17" s="1"/>
  <c r="W3" i="17"/>
  <c r="E20" i="3"/>
  <c r="S5" i="17" s="1"/>
  <c r="H8" i="2"/>
  <c r="H20" i="2" s="1"/>
  <c r="V13" i="16" s="1"/>
  <c r="F8" i="2"/>
  <c r="T3" i="16" s="1"/>
  <c r="D8" i="2"/>
  <c r="D20" i="2" s="1"/>
  <c r="R13" i="16" s="1"/>
  <c r="V4" i="16"/>
  <c r="V3" i="16"/>
  <c r="F20" i="2"/>
  <c r="T13" i="16" s="1"/>
  <c r="R4" i="16"/>
  <c r="B8" i="2"/>
  <c r="B20" i="2" s="1"/>
  <c r="P13" i="16" s="1"/>
  <c r="F79" i="1"/>
  <c r="Q119" i="15" s="1"/>
  <c r="Q110" i="15"/>
  <c r="F47" i="1"/>
  <c r="F59" i="1" s="1"/>
  <c r="Q104" i="15" s="1"/>
  <c r="B47" i="1"/>
  <c r="A2" i="13"/>
  <c r="F6" i="10"/>
  <c r="A2" i="10"/>
  <c r="C7" i="23"/>
  <c r="C57" i="4"/>
  <c r="C59" i="4" s="1"/>
  <c r="Q26" i="18"/>
  <c r="P36" i="18"/>
  <c r="B41" i="5"/>
  <c r="G54" i="5"/>
  <c r="U46" i="20" s="1"/>
  <c r="F9" i="8"/>
  <c r="T2" i="26" s="1"/>
  <c r="T12" i="26"/>
  <c r="B31" i="12"/>
  <c r="P23" i="30" s="1"/>
  <c r="P2" i="30"/>
  <c r="Q22" i="20"/>
  <c r="C41" i="5"/>
  <c r="E8" i="2"/>
  <c r="G8" i="2"/>
  <c r="E79" i="1"/>
  <c r="P119" i="15" s="1"/>
  <c r="Q37" i="20"/>
  <c r="C65" i="5"/>
  <c r="Q56" i="20" s="1"/>
  <c r="P53" i="26"/>
  <c r="B43" i="8"/>
  <c r="Q38" i="18"/>
  <c r="T22" i="20"/>
  <c r="F41" i="5"/>
  <c r="B29" i="7"/>
  <c r="P4" i="25" s="1"/>
  <c r="P2" i="25"/>
  <c r="D57" i="4"/>
  <c r="D59" i="4" s="1"/>
  <c r="C47" i="1"/>
  <c r="D74" i="4"/>
  <c r="R39" i="18" s="1"/>
  <c r="Q8" i="16"/>
  <c r="C8" i="2"/>
  <c r="P57" i="15"/>
  <c r="E47" i="1"/>
  <c r="B11" i="4"/>
  <c r="P25" i="18"/>
  <c r="P30" i="18"/>
  <c r="B57" i="4"/>
  <c r="B59" i="4" s="1"/>
  <c r="K20" i="3"/>
  <c r="Y5" i="17" s="1"/>
  <c r="Y3" i="17"/>
  <c r="B65" i="5"/>
  <c r="P56" i="20" s="1"/>
  <c r="B84" i="6"/>
  <c r="P85" i="24"/>
  <c r="D21" i="9"/>
  <c r="R20" i="27"/>
  <c r="A2" i="9"/>
  <c r="A2" i="6"/>
  <c r="U22" i="27"/>
  <c r="G28" i="9"/>
  <c r="U20" i="27" s="1"/>
  <c r="R27" i="18"/>
  <c r="A2" i="11"/>
  <c r="D9" i="6"/>
  <c r="F84" i="6"/>
  <c r="T76" i="24" s="1"/>
  <c r="E84" i="6"/>
  <c r="S76" i="24" s="1"/>
  <c r="S85" i="24"/>
  <c r="P12" i="26"/>
  <c r="E43" i="8"/>
  <c r="S45" i="26"/>
  <c r="R35" i="26"/>
  <c r="G9" i="9"/>
  <c r="U2" i="27" s="1"/>
  <c r="D9" i="9"/>
  <c r="R2" i="27" s="1"/>
  <c r="G18" i="6"/>
  <c r="G38" i="6"/>
  <c r="U31" i="24" s="1"/>
  <c r="G48" i="6"/>
  <c r="U41" i="24" s="1"/>
  <c r="G85" i="6"/>
  <c r="U78" i="24"/>
  <c r="G93" i="6"/>
  <c r="U85" i="24" s="1"/>
  <c r="G123" i="6"/>
  <c r="U115" i="24" s="1"/>
  <c r="U119" i="24"/>
  <c r="G137" i="6"/>
  <c r="U129" i="24" s="1"/>
  <c r="G9" i="7"/>
  <c r="G19" i="7"/>
  <c r="U3" i="25" s="1"/>
  <c r="P110" i="15"/>
  <c r="P37" i="20"/>
  <c r="E41" i="5"/>
  <c r="G45" i="5"/>
  <c r="F9" i="6"/>
  <c r="E21" i="9"/>
  <c r="S20" i="27"/>
  <c r="U21" i="28"/>
  <c r="G32" i="10"/>
  <c r="U23" i="28" s="1"/>
  <c r="S12" i="29"/>
  <c r="E30" i="11"/>
  <c r="S22" i="29" s="1"/>
  <c r="R15" i="30"/>
  <c r="D31" i="12"/>
  <c r="R23" i="30" s="1"/>
  <c r="U12" i="31"/>
  <c r="G29" i="13"/>
  <c r="U22" i="31" s="1"/>
  <c r="Q45" i="26"/>
  <c r="C43" i="8"/>
  <c r="E9" i="8"/>
  <c r="S2" i="26" s="1"/>
  <c r="B21" i="9"/>
  <c r="P20" i="27"/>
  <c r="F33" i="9"/>
  <c r="T24" i="27" s="1"/>
  <c r="E9" i="9"/>
  <c r="S2" i="27" s="1"/>
  <c r="Q21" i="28"/>
  <c r="C32" i="10"/>
  <c r="Q23" i="28" s="1"/>
  <c r="F32" i="10"/>
  <c r="T23" i="28" s="1"/>
  <c r="E29" i="13"/>
  <c r="S22" i="31" s="1"/>
  <c r="G27" i="8"/>
  <c r="U20" i="26" s="1"/>
  <c r="C84" i="6"/>
  <c r="Q76" i="24" s="1"/>
  <c r="F43" i="8"/>
  <c r="R12" i="26"/>
  <c r="D9" i="8"/>
  <c r="R2" i="26" s="1"/>
  <c r="B9" i="9"/>
  <c r="P2" i="27" s="1"/>
  <c r="P9" i="27"/>
  <c r="C21" i="9"/>
  <c r="Q20" i="27"/>
  <c r="P21" i="28"/>
  <c r="B32" i="10"/>
  <c r="P23" i="28" s="1"/>
  <c r="S21" i="28"/>
  <c r="E32" i="10"/>
  <c r="S23" i="28" s="1"/>
  <c r="F30" i="11"/>
  <c r="T22" i="29" s="1"/>
  <c r="T2" i="29"/>
  <c r="F31" i="12"/>
  <c r="T23" i="30" s="1"/>
  <c r="T2" i="30"/>
  <c r="S21" i="30"/>
  <c r="E31" i="12"/>
  <c r="S23" i="30" s="1"/>
  <c r="Q12" i="31"/>
  <c r="C29" i="13"/>
  <c r="Q22" i="31" s="1"/>
  <c r="U10" i="20"/>
  <c r="G62" i="6"/>
  <c r="U55" i="24" s="1"/>
  <c r="U3" i="26"/>
  <c r="G44" i="8"/>
  <c r="U5" i="27"/>
  <c r="Q5" i="27"/>
  <c r="G21" i="9" l="1"/>
  <c r="G9" i="8"/>
  <c r="U2" i="26" s="1"/>
  <c r="D70" i="5"/>
  <c r="R25" i="18"/>
  <c r="C11" i="4"/>
  <c r="D8" i="4"/>
  <c r="R5" i="18"/>
  <c r="P38" i="18"/>
  <c r="B74" i="4"/>
  <c r="P39" i="18" s="1"/>
  <c r="R3" i="16"/>
  <c r="P3" i="16"/>
  <c r="Q95" i="15"/>
  <c r="F81" i="1"/>
  <c r="Q120" i="15" s="1"/>
  <c r="P42" i="15"/>
  <c r="B62" i="1"/>
  <c r="P54" i="15" s="1"/>
  <c r="A2" i="4"/>
  <c r="A2" i="5"/>
  <c r="A2" i="8"/>
  <c r="A2" i="3"/>
  <c r="A2" i="7"/>
  <c r="A2" i="2"/>
  <c r="A2" i="1"/>
  <c r="G43" i="8"/>
  <c r="U36" i="26"/>
  <c r="G41" i="5"/>
  <c r="T35" i="26"/>
  <c r="F77" i="8"/>
  <c r="T68" i="26" s="1"/>
  <c r="B33" i="9"/>
  <c r="P24" i="27" s="1"/>
  <c r="P13" i="27"/>
  <c r="S34" i="20"/>
  <c r="E70" i="5"/>
  <c r="G29" i="7"/>
  <c r="U4" i="25" s="1"/>
  <c r="U2" i="25"/>
  <c r="R2" i="24"/>
  <c r="D159" i="6"/>
  <c r="R150" i="24" s="1"/>
  <c r="P5" i="18"/>
  <c r="B8" i="4"/>
  <c r="E33" i="9"/>
  <c r="S24" i="27" s="1"/>
  <c r="S13" i="27"/>
  <c r="U11" i="24"/>
  <c r="G9" i="6"/>
  <c r="D77" i="8"/>
  <c r="R68" i="26" s="1"/>
  <c r="G33" i="9"/>
  <c r="U24" i="27" s="1"/>
  <c r="U13" i="27"/>
  <c r="D33" i="9"/>
  <c r="R24" i="27" s="1"/>
  <c r="R13" i="27"/>
  <c r="P76" i="24"/>
  <c r="B159" i="6"/>
  <c r="P150" i="24" s="1"/>
  <c r="E59" i="1"/>
  <c r="P95" i="15"/>
  <c r="E20" i="2"/>
  <c r="S13" i="16" s="1"/>
  <c r="S3" i="16"/>
  <c r="Q35" i="26"/>
  <c r="C77" i="8"/>
  <c r="Q68" i="26" s="1"/>
  <c r="T2" i="24"/>
  <c r="F159" i="6"/>
  <c r="T150" i="24" s="1"/>
  <c r="G84" i="6"/>
  <c r="U76" i="24" s="1"/>
  <c r="U77" i="24"/>
  <c r="C159" i="6"/>
  <c r="Q150" i="24" s="1"/>
  <c r="Q42" i="15"/>
  <c r="C62" i="1"/>
  <c r="Q54" i="15" s="1"/>
  <c r="F70" i="5"/>
  <c r="T34" i="20"/>
  <c r="B77" i="8"/>
  <c r="P68" i="26" s="1"/>
  <c r="P35" i="26"/>
  <c r="B70" i="5"/>
  <c r="P34" i="20"/>
  <c r="C33" i="9"/>
  <c r="Q24" i="27" s="1"/>
  <c r="Q13" i="27"/>
  <c r="G65" i="5"/>
  <c r="U56" i="20" s="1"/>
  <c r="U37" i="20"/>
  <c r="E77" i="8"/>
  <c r="S68" i="26" s="1"/>
  <c r="S35" i="26"/>
  <c r="E159" i="6"/>
  <c r="S150" i="24" s="1"/>
  <c r="Q3" i="16"/>
  <c r="C20" i="2"/>
  <c r="Q13" i="16" s="1"/>
  <c r="U3" i="16"/>
  <c r="G20" i="2"/>
  <c r="U13" i="16" s="1"/>
  <c r="Q34" i="20"/>
  <c r="C70" i="5"/>
  <c r="Q5" i="18"/>
  <c r="C8" i="4"/>
  <c r="D21" i="4" l="1"/>
  <c r="R2" i="18"/>
  <c r="E81" i="1"/>
  <c r="P120" i="15" s="1"/>
  <c r="P104" i="15"/>
  <c r="G159" i="6"/>
  <c r="U150" i="24" s="1"/>
  <c r="U2" i="24"/>
  <c r="B21" i="4"/>
  <c r="P2" i="18"/>
  <c r="G42" i="5"/>
  <c r="U35" i="20" s="1"/>
  <c r="U34" i="20"/>
  <c r="G70" i="5"/>
  <c r="C21" i="4"/>
  <c r="Q2" i="18"/>
  <c r="U35" i="26"/>
  <c r="G77" i="8"/>
  <c r="U68" i="26" s="1"/>
  <c r="R12" i="18" l="1"/>
  <c r="D23" i="4"/>
  <c r="C23" i="4"/>
  <c r="Q12" i="18"/>
  <c r="B23" i="4"/>
  <c r="P12" i="18"/>
  <c r="R13" i="18" l="1"/>
  <c r="D25" i="4"/>
  <c r="Q13" i="18"/>
  <c r="C25" i="4"/>
  <c r="B25" i="4"/>
  <c r="P13" i="18"/>
  <c r="R14" i="18" l="1"/>
  <c r="D33" i="4"/>
  <c r="R18" i="18" s="1"/>
  <c r="B33" i="4"/>
  <c r="P18" i="18" s="1"/>
  <c r="P14" i="18"/>
  <c r="Q14" i="18"/>
  <c r="C33" i="4"/>
  <c r="Q18" i="18" s="1"/>
  <c r="P3" i="29"/>
  <c r="B8" i="11"/>
  <c r="B30" i="11" s="1"/>
  <c r="P22" i="29" s="1"/>
  <c r="P2" i="29" l="1"/>
</calcChain>
</file>

<file path=xl/sharedStrings.xml><?xml version="1.0" encoding="utf-8"?>
<sst xmlns="http://schemas.openxmlformats.org/spreadsheetml/2006/main" count="4243" uniqueCount="3307">
  <si>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</si>
  <si>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</si>
  <si>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</si>
  <si>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</si>
  <si>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</si>
  <si>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</si>
  <si>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</si>
  <si>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</si>
  <si>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</si>
  <si>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</si>
  <si>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</si>
  <si>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</si>
  <si>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</si>
  <si>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</si>
  <si>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</si>
  <si>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</si>
  <si>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</si>
  <si>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</si>
  <si>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</si>
  <si>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</si>
  <si>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</si>
  <si>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</si>
  <si>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</si>
  <si>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</si>
  <si>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</si>
  <si>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</si>
  <si>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</si>
  <si>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</si>
  <si>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</si>
  <si>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</si>
  <si>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</si>
  <si>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</si>
  <si>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</si>
  <si>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</si>
  <si>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</si>
  <si>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</si>
  <si>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</si>
  <si>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</si>
  <si>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</si>
  <si>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</si>
  <si>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</si>
  <si>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</si>
  <si>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</si>
  <si>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</si>
  <si>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</si>
  <si>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</si>
  <si>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</si>
  <si>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</si>
  <si>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</si>
  <si>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</si>
  <si>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</si>
  <si>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</si>
  <si>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</si>
  <si>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</si>
  <si>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</si>
  <si>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</si>
  <si>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</si>
  <si>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</si>
  <si>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</si>
  <si>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</si>
  <si>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</si>
  <si>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</si>
  <si>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</si>
  <si>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</si>
  <si>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</si>
  <si>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</si>
  <si>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</si>
  <si>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</si>
  <si>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</si>
  <si>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</si>
  <si>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</si>
  <si>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</si>
  <si>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</si>
  <si>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</si>
  <si>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</si>
  <si>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</si>
  <si>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</si>
  <si>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</si>
  <si>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</si>
  <si>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</si>
  <si>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</si>
  <si>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</si>
  <si>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</si>
  <si>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</si>
  <si>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</si>
  <si>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</si>
  <si>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</si>
  <si>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</si>
  <si>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</si>
  <si>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</si>
  <si>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</si>
  <si>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</si>
  <si>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</si>
  <si>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</si>
  <si>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</si>
  <si>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</si>
  <si>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</si>
  <si>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</si>
  <si>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</si>
  <si>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</si>
  <si>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</si>
  <si>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</si>
  <si>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</si>
  <si>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</si>
  <si>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</si>
  <si>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</si>
  <si>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</si>
  <si>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</si>
  <si>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</si>
  <si>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</si>
  <si>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</si>
  <si>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</si>
  <si>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</si>
  <si>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</si>
  <si>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</si>
  <si>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</si>
  <si>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</si>
  <si>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</si>
  <si>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</si>
  <si>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</si>
  <si>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</si>
  <si>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</si>
  <si>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</si>
  <si>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</si>
  <si>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</si>
  <si>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</si>
  <si>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</si>
  <si>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</si>
  <si>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</si>
  <si>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</si>
  <si>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</si>
  <si>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</si>
  <si>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</si>
  <si>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</si>
  <si>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</si>
  <si>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</si>
  <si>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</si>
  <si>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</si>
  <si>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</si>
  <si>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</si>
  <si>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</si>
  <si>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</si>
  <si>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</si>
  <si>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</si>
  <si>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</si>
  <si>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</si>
  <si>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</si>
  <si>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</si>
  <si>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</si>
  <si>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</si>
  <si>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</si>
  <si>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</si>
  <si>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</si>
  <si>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</si>
  <si>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</si>
  <si>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</si>
  <si>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</si>
  <si>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</si>
  <si>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</si>
  <si>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</si>
  <si>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</si>
  <si>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</si>
  <si>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</si>
  <si>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</si>
  <si>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</si>
  <si>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</si>
  <si>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</si>
  <si>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</si>
  <si>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</si>
  <si>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</si>
  <si>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</si>
  <si>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</si>
  <si>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</si>
  <si>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</si>
  <si>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</si>
  <si>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</si>
  <si>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</si>
  <si>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</si>
  <si>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</si>
  <si>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</si>
  <si>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</si>
  <si>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</si>
  <si>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</si>
  <si>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</si>
  <si>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</si>
  <si>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</si>
  <si>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</si>
  <si>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</si>
  <si>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</si>
  <si>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</si>
  <si>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</si>
  <si>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</si>
  <si>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</si>
  <si>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</si>
  <si>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</si>
  <si>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</si>
  <si>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</si>
  <si>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</si>
  <si>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</si>
  <si>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</si>
  <si>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</si>
  <si>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</si>
  <si>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</si>
  <si>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</si>
  <si>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</si>
  <si>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</si>
  <si>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</si>
  <si>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</si>
  <si>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</si>
  <si>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</si>
  <si>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</si>
  <si>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</si>
  <si>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</si>
  <si>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</si>
  <si>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</si>
  <si>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</si>
  <si>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</si>
  <si>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</si>
  <si>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</si>
  <si>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</si>
  <si>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</si>
  <si>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</si>
  <si>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</si>
  <si>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</si>
  <si>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</si>
  <si>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</si>
  <si>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</si>
  <si>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</si>
  <si>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</si>
  <si>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</si>
  <si>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</si>
  <si>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</si>
  <si>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</si>
  <si>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</si>
  <si>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</si>
  <si>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</si>
  <si>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</si>
  <si>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</si>
  <si>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</si>
  <si>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</si>
  <si>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</si>
  <si>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</si>
  <si>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</si>
  <si>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</si>
  <si>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</si>
  <si>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</si>
  <si>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</si>
  <si>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</si>
  <si>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</si>
  <si>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</si>
  <si>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</si>
  <si>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</si>
  <si>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</si>
  <si>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</si>
  <si>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</si>
  <si>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</si>
  <si>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</si>
  <si>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</si>
  <si>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</si>
  <si>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</si>
  <si>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</si>
  <si>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</si>
  <si>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</si>
  <si>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</si>
  <si>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</si>
  <si>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</si>
  <si>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</si>
  <si>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</si>
  <si>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</si>
  <si>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</si>
  <si>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</si>
  <si>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</si>
  <si>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</si>
  <si>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</si>
  <si>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</si>
  <si>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</si>
  <si>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</si>
  <si>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</si>
  <si>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</si>
  <si>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</si>
  <si>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</si>
  <si>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</si>
  <si>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</si>
  <si>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</si>
  <si>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</si>
  <si>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</si>
  <si>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</si>
  <si>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</si>
  <si>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</si>
  <si>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</si>
  <si>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</si>
  <si>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</si>
  <si>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</si>
  <si>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</si>
  <si>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</si>
  <si>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</si>
  <si>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</si>
  <si>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</si>
  <si>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</si>
  <si>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</si>
  <si>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</si>
  <si>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</si>
  <si>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</si>
  <si>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</si>
  <si>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</si>
  <si>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</si>
  <si>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</si>
  <si>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</si>
  <si>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</si>
  <si>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</si>
  <si>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</si>
  <si>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</si>
  <si>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</si>
  <si>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</si>
  <si>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</si>
  <si>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</si>
  <si>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</si>
  <si>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</si>
  <si>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</si>
  <si>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</si>
  <si>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</si>
  <si>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</si>
  <si>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</si>
  <si>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</si>
  <si>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</si>
  <si>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</si>
  <si>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</si>
  <si>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</si>
  <si>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</si>
  <si>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</si>
  <si>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</si>
  <si>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</si>
  <si>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</si>
  <si>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</si>
  <si>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</si>
  <si>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</si>
  <si>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</si>
  <si>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</si>
  <si>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</si>
  <si>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</si>
  <si>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</si>
  <si>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</si>
  <si>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</si>
  <si>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</si>
  <si>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</si>
  <si>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</si>
  <si>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</si>
  <si>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</si>
  <si>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</si>
  <si>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</si>
  <si>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</si>
  <si>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</si>
  <si>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</si>
  <si>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</si>
  <si>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</si>
  <si>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</si>
  <si>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</si>
  <si>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</si>
  <si>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</si>
  <si>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</si>
  <si>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</si>
  <si>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</si>
  <si>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</si>
  <si>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</si>
  <si>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</si>
  <si>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</si>
  <si>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</si>
  <si>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</si>
  <si>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</si>
  <si>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</si>
  <si>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</si>
  <si>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</si>
  <si>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</si>
  <si>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</si>
  <si>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</si>
  <si>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</si>
  <si>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</si>
  <si>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</si>
  <si>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</si>
  <si>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</si>
  <si>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</si>
  <si>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</si>
  <si>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</si>
  <si>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</si>
  <si>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</si>
  <si>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</si>
  <si>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</si>
  <si>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</si>
  <si>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</si>
  <si>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</si>
  <si>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</si>
  <si>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</si>
  <si>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</si>
  <si>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</si>
  <si>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</si>
  <si>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</si>
  <si>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</si>
  <si>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</si>
  <si>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</si>
  <si>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</si>
  <si>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</si>
  <si>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</si>
  <si>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</si>
  <si>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</si>
  <si>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</si>
  <si>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</si>
  <si>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</si>
  <si>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</si>
  <si>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</si>
  <si>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</si>
  <si>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</si>
  <si>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</si>
  <si>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</si>
  <si>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</si>
  <si>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</si>
  <si>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</si>
  <si>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</si>
  <si>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</si>
  <si>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</si>
  <si>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</si>
  <si>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</si>
  <si>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</si>
  <si>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</si>
  <si>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</si>
  <si>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</si>
  <si>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</si>
  <si>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</si>
  <si>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</si>
  <si>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</si>
  <si>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</si>
  <si>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</si>
  <si>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</si>
  <si>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</si>
  <si>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</si>
  <si>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</si>
  <si>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</si>
  <si>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</si>
  <si>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</si>
  <si>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</si>
  <si>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</si>
  <si>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</si>
  <si>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</si>
  <si>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</si>
  <si>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</si>
  <si>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</si>
  <si>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</si>
  <si>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</si>
  <si>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</si>
  <si>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</si>
  <si>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</si>
  <si>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</si>
  <si>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</si>
  <si>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</si>
  <si>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</si>
  <si>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</si>
  <si>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</si>
  <si>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</si>
  <si>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</si>
  <si>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</si>
  <si>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</si>
  <si>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</si>
  <si>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</si>
  <si>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</si>
  <si>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</si>
  <si>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</si>
  <si>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</si>
  <si>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</si>
  <si>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</si>
  <si>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</si>
  <si>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</si>
  <si>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</si>
  <si>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</si>
  <si>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</si>
  <si>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</si>
  <si>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</si>
  <si>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</si>
  <si>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</si>
  <si>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</si>
  <si>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</si>
  <si>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</si>
  <si>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</si>
  <si>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</si>
  <si>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</si>
  <si>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</si>
  <si>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</si>
  <si>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</si>
  <si>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</si>
  <si>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</si>
  <si>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</si>
  <si>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</si>
  <si>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</si>
  <si>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</si>
  <si>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</si>
  <si>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</si>
  <si>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</si>
  <si>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</si>
  <si>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</si>
  <si>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</si>
  <si>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</si>
  <si>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</si>
  <si>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</si>
  <si>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</si>
  <si>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</si>
  <si>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</si>
  <si>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</si>
  <si>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</si>
  <si>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</si>
  <si>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</si>
  <si>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</si>
  <si>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</si>
  <si>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</si>
  <si>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</si>
  <si>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</si>
  <si>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</si>
  <si>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</si>
  <si>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</si>
  <si>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</si>
  <si>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</si>
  <si>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</si>
  <si>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</si>
  <si>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</si>
  <si>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</si>
  <si>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</si>
  <si>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</si>
  <si>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</si>
  <si>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</si>
  <si>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</si>
  <si>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</si>
  <si>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</si>
  <si>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</si>
  <si>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</si>
  <si>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</si>
  <si>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</si>
  <si>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</si>
  <si>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</si>
  <si>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</si>
  <si>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</si>
  <si>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</si>
  <si>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</si>
  <si>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</si>
  <si>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</si>
  <si>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</si>
  <si>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</si>
  <si>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</si>
  <si>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</si>
  <si>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</si>
  <si>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</si>
  <si>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</si>
  <si>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</si>
  <si>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</si>
  <si>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</si>
  <si>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</si>
  <si>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</si>
  <si>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</si>
  <si>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</si>
  <si>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</si>
  <si>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</si>
  <si>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</si>
  <si>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</si>
  <si>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</si>
  <si>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</si>
  <si>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</si>
  <si>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</si>
  <si>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</si>
  <si>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</si>
  <si>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</si>
  <si>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</si>
  <si>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</si>
  <si>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</si>
  <si>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</si>
  <si>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</si>
  <si>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</si>
  <si>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</si>
  <si>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</si>
  <si>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</si>
  <si>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</si>
  <si>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</si>
  <si>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</si>
  <si>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</si>
  <si>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</si>
  <si>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</si>
  <si>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</si>
  <si>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</si>
  <si>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</si>
  <si>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</si>
  <si>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</si>
  <si>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</si>
  <si>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</si>
  <si>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</si>
  <si>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</si>
  <si>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</si>
  <si>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</si>
  <si>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</si>
  <si>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</si>
  <si>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</si>
  <si>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</si>
  <si>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</si>
  <si>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</si>
  <si>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</si>
  <si>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</si>
  <si>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</si>
  <si>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</si>
  <si>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</si>
  <si>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</si>
  <si>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</si>
  <si>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</si>
  <si>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</si>
  <si>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</si>
  <si>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</si>
  <si>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</si>
  <si>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</si>
  <si>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</si>
  <si>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</si>
  <si>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</si>
  <si>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</si>
  <si>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</si>
  <si>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</si>
  <si>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</si>
  <si>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</si>
  <si>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</si>
  <si>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</si>
  <si>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</si>
  <si>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</si>
  <si>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</si>
  <si>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</si>
  <si>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</si>
  <si>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</si>
  <si>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</si>
  <si>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</si>
  <si>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</si>
  <si>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</si>
  <si>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</si>
  <si>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</si>
  <si>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</si>
  <si>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</si>
  <si>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</si>
  <si>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</si>
  <si>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</si>
  <si>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</si>
  <si>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</si>
  <si>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</si>
  <si>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</si>
  <si>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</si>
  <si>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</si>
  <si>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</si>
  <si>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</si>
  <si>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</si>
  <si>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</si>
  <si>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</si>
  <si>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</si>
  <si>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</si>
  <si>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</si>
  <si>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</si>
  <si>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</si>
  <si>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</si>
  <si>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</si>
  <si>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</si>
  <si>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</si>
  <si>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</si>
  <si>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</si>
  <si>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</si>
  <si>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</si>
  <si>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</si>
  <si>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</si>
  <si>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</si>
  <si>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</si>
  <si>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</si>
  <si>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</si>
  <si>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</si>
  <si>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</si>
  <si>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</si>
  <si>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</si>
  <si>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</si>
  <si>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</si>
  <si>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</si>
  <si>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</si>
  <si>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</si>
  <si>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</si>
  <si>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</si>
  <si>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</si>
  <si>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</si>
  <si>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</si>
  <si>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</si>
  <si>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</si>
  <si>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</si>
  <si>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</si>
  <si>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</si>
  <si>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</si>
  <si>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</si>
  <si>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</si>
  <si>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</si>
  <si>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</si>
  <si>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</si>
  <si>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</si>
  <si>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</si>
  <si>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</si>
  <si>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</si>
  <si>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</si>
  <si>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</si>
  <si>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</si>
  <si>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</si>
  <si>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</si>
  <si>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</si>
  <si>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</si>
  <si>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</si>
  <si>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</si>
  <si>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</si>
  <si>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</si>
  <si>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</si>
  <si>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</si>
  <si>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</si>
  <si>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</si>
  <si>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</si>
  <si>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</si>
  <si>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</si>
  <si>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</si>
  <si>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</si>
  <si>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</si>
  <si>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</si>
  <si>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</si>
  <si>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</si>
  <si>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</si>
  <si>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</si>
  <si>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</si>
  <si>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</si>
  <si>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</si>
  <si>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</si>
  <si>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</si>
  <si>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</si>
  <si>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</si>
  <si>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</si>
  <si>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</si>
  <si>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</si>
  <si>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</si>
  <si>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</si>
  <si>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</si>
  <si>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</si>
  <si>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</si>
  <si>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</si>
  <si>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</si>
  <si>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</si>
  <si>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</si>
  <si>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</si>
  <si>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</si>
  <si>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</si>
  <si>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</si>
  <si>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</si>
  <si>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</si>
  <si>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</si>
  <si>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</si>
  <si>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</si>
  <si>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</si>
  <si>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</si>
  <si>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</si>
  <si>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</si>
  <si>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</si>
  <si>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</si>
  <si>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</si>
  <si>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</si>
  <si>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</si>
  <si>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</si>
  <si>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</si>
  <si>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</si>
  <si>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</si>
  <si>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</si>
  <si>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</si>
  <si>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</si>
  <si>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</si>
  <si>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</si>
  <si>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</si>
  <si>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</si>
  <si>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</si>
  <si>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</si>
  <si>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</si>
  <si>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</si>
  <si>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</si>
  <si>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</si>
  <si>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</si>
  <si>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</si>
  <si>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</si>
  <si>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</si>
  <si>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</si>
  <si>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</si>
  <si>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</si>
  <si>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</si>
  <si>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</si>
  <si>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</si>
  <si>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</si>
  <si>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</si>
  <si>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</si>
  <si>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</si>
  <si>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</si>
  <si>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</si>
  <si>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</si>
  <si>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</si>
  <si>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</si>
  <si>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</si>
  <si>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</si>
  <si>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</si>
  <si>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</si>
  <si>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</si>
  <si>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</si>
  <si>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</si>
  <si>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</si>
  <si>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</si>
  <si>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</si>
  <si>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</si>
  <si>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</si>
  <si>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</si>
  <si>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</si>
  <si>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</si>
  <si>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</si>
  <si>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</si>
  <si>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</si>
  <si>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</si>
  <si>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</si>
  <si>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</si>
  <si>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</si>
  <si>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</si>
  <si>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</si>
  <si>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</si>
  <si>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</si>
  <si>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</si>
  <si>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</si>
  <si>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</si>
  <si>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</si>
  <si>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</si>
  <si>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</si>
  <si>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</si>
  <si>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</si>
  <si>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</si>
  <si>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</si>
  <si>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</si>
  <si>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</si>
  <si>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</si>
  <si>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</si>
  <si>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</si>
  <si>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</si>
  <si>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</si>
  <si>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</si>
  <si>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</si>
  <si>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</si>
  <si>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</si>
  <si>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</si>
  <si>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</si>
  <si>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</si>
  <si>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</si>
  <si>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</si>
  <si>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</si>
  <si>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</si>
  <si>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</si>
  <si>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</si>
  <si>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</si>
  <si>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</si>
  <si>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</si>
  <si>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</si>
  <si>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</si>
  <si>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</si>
  <si>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</si>
  <si>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</si>
  <si>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</si>
  <si>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</si>
  <si>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</si>
  <si>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</si>
  <si>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</si>
  <si>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</si>
  <si>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</si>
  <si>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</si>
  <si>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</si>
  <si>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</si>
  <si>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</si>
  <si>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</si>
  <si>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</si>
  <si>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</si>
  <si>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</si>
  <si>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</si>
  <si>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</si>
  <si>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</si>
  <si>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</si>
  <si>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</si>
  <si>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</si>
  <si>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</si>
  <si>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</si>
  <si>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</si>
  <si>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</si>
  <si>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</si>
  <si>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</si>
  <si>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</si>
  <si>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</si>
  <si>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</si>
  <si>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</si>
  <si>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</si>
  <si>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</si>
  <si>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</si>
  <si>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</si>
  <si>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</si>
  <si>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</si>
  <si>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</si>
  <si>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</si>
  <si>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</si>
  <si>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</si>
  <si>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</si>
  <si>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</si>
  <si>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</si>
  <si>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</si>
  <si>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</si>
  <si>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</si>
  <si>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</si>
  <si>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</si>
  <si>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</si>
  <si>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</si>
  <si>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</si>
  <si>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</si>
  <si>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</si>
  <si>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</si>
  <si>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</si>
  <si>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</si>
  <si>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</si>
  <si>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</si>
  <si>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</si>
  <si>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</si>
  <si>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</si>
  <si>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</si>
  <si>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</si>
  <si>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</si>
  <si>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</si>
  <si>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</si>
  <si>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</si>
  <si>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</si>
  <si>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</si>
  <si>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</si>
  <si>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</si>
  <si>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</si>
  <si>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</si>
  <si>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</si>
  <si>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</si>
  <si>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</si>
  <si>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</si>
  <si>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</si>
  <si>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</si>
  <si>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</si>
  <si>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</si>
  <si>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</si>
  <si>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</si>
  <si>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</si>
  <si>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</si>
  <si>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</si>
  <si>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</si>
  <si>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</si>
  <si>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</si>
  <si>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</si>
  <si>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</si>
  <si>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</si>
  <si>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</si>
  <si>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</si>
  <si>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</si>
  <si>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</si>
  <si>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</si>
  <si>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</si>
  <si>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</si>
  <si>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</si>
  <si>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</si>
  <si>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</si>
  <si>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</si>
  <si>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</si>
  <si>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</si>
  <si>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</si>
  <si>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</si>
  <si>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</si>
  <si>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</si>
  <si>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</si>
  <si>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</si>
  <si>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</si>
  <si>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</si>
  <si>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</si>
  <si>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</si>
  <si>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</si>
  <si>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</si>
  <si>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</si>
  <si>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</si>
  <si>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</si>
  <si>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</si>
  <si>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</si>
  <si>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</si>
  <si>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</si>
  <si>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</si>
  <si>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</si>
  <si>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</si>
  <si>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</si>
  <si>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</si>
  <si>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</si>
  <si>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</si>
  <si>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</si>
  <si>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</si>
  <si>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</si>
  <si>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</si>
  <si>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</si>
  <si>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</si>
  <si>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</si>
  <si>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</si>
  <si>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</si>
  <si>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</si>
  <si>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</si>
  <si>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</si>
  <si>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</si>
  <si>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</si>
  <si>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</si>
  <si>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</si>
  <si>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</si>
  <si>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</si>
  <si>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</si>
  <si>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</si>
  <si>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</si>
  <si>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</si>
  <si>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</si>
  <si>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</si>
  <si>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</si>
  <si>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</si>
  <si>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</si>
  <si>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</si>
  <si>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</si>
  <si>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</si>
  <si>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</si>
  <si>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</si>
  <si>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</si>
  <si>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</si>
  <si>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</si>
  <si>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</si>
  <si>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</si>
  <si>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</si>
  <si>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</si>
  <si>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</si>
  <si>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</si>
  <si>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</si>
  <si>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</si>
  <si>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</si>
  <si>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</si>
  <si>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</si>
  <si>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</si>
  <si>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</si>
  <si>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</si>
  <si>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</si>
  <si>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</si>
  <si>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</si>
  <si>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</si>
  <si>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</si>
  <si>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</si>
  <si>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</si>
  <si>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</si>
  <si>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</si>
  <si>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</si>
  <si>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</si>
  <si>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</si>
  <si>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</si>
  <si>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</si>
  <si>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</si>
  <si>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</si>
  <si>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</si>
  <si>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</si>
  <si>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</si>
  <si>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</si>
  <si>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</si>
  <si>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</si>
  <si>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</si>
  <si>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</si>
  <si>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</si>
  <si>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</si>
  <si>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</si>
  <si>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</si>
  <si>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</si>
  <si>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</si>
  <si>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</si>
  <si>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</si>
  <si>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</si>
  <si>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</si>
  <si>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</si>
  <si>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</si>
  <si>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</si>
  <si>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</si>
  <si>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</si>
  <si>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</si>
  <si>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</si>
  <si>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</si>
  <si>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</si>
  <si>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</si>
  <si>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</si>
  <si>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</si>
  <si>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</si>
  <si>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</si>
  <si>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</si>
  <si>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</si>
  <si>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</si>
  <si>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</si>
  <si>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</si>
  <si>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</si>
  <si>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</si>
  <si>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</si>
  <si>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</si>
  <si>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</si>
  <si>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</si>
  <si>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</si>
  <si>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</si>
  <si>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</si>
  <si>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</si>
  <si>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</si>
  <si>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</si>
  <si>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</si>
  <si>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</si>
  <si>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</si>
  <si>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</si>
  <si>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</si>
  <si>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</si>
  <si>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</si>
  <si>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</si>
  <si>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</si>
  <si>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</si>
  <si>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</si>
  <si>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</si>
  <si>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</si>
  <si>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</si>
  <si>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</si>
  <si>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</si>
  <si>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</si>
  <si>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</si>
  <si>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</si>
  <si>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</si>
  <si>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</si>
  <si>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</si>
  <si>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</si>
  <si>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</si>
  <si>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</si>
  <si>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</si>
  <si>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</si>
  <si>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</si>
  <si>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</si>
  <si>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</si>
  <si>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</si>
  <si>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</si>
  <si>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</si>
  <si>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</si>
  <si>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</si>
  <si>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</si>
  <si>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</si>
  <si>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</si>
  <si>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</si>
  <si>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</si>
  <si>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</si>
  <si>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</si>
  <si>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</si>
  <si>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</si>
  <si>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</si>
  <si>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</si>
  <si>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</si>
  <si>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</si>
  <si>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</si>
  <si>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</si>
  <si>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</si>
  <si>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</si>
  <si>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</si>
  <si>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</si>
  <si>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</si>
  <si>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</si>
  <si>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</si>
  <si>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</si>
  <si>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</si>
  <si>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</si>
  <si>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</si>
  <si>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</si>
  <si>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</si>
  <si>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</si>
  <si>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</si>
  <si>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</si>
  <si>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</si>
  <si>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</si>
  <si>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</si>
  <si>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</si>
  <si>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</si>
  <si>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</si>
  <si>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</si>
  <si>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</si>
  <si>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</si>
  <si>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</si>
  <si>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</si>
  <si>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</si>
  <si>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</si>
  <si>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</si>
  <si>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</si>
  <si>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</si>
  <si>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</si>
  <si>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</si>
  <si>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</si>
  <si>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</si>
  <si>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</si>
  <si>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</si>
  <si>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</si>
  <si>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</si>
  <si>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</si>
  <si>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</si>
  <si>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</si>
  <si>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</si>
  <si>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</si>
  <si>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</si>
  <si>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</si>
  <si>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</si>
  <si>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</si>
  <si>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</si>
  <si>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</si>
  <si>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</si>
  <si>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</si>
  <si>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</si>
  <si>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</si>
  <si>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</si>
  <si>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</si>
  <si>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</si>
  <si>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</si>
  <si>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</si>
  <si>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</si>
  <si>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</si>
  <si>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</si>
  <si>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</si>
  <si>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</si>
  <si>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</si>
  <si>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</si>
  <si>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</si>
  <si>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</si>
  <si>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</si>
  <si>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</si>
  <si>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</si>
  <si>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</si>
  <si>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</si>
  <si>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</si>
  <si>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</si>
  <si>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</si>
  <si>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</si>
  <si>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</si>
  <si>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</si>
  <si>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</si>
  <si>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</si>
  <si>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</si>
  <si>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</si>
  <si>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</si>
  <si>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</si>
  <si>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</si>
  <si>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</si>
  <si>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</si>
  <si>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</si>
  <si>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</si>
  <si>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</si>
  <si>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</si>
  <si>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</si>
  <si>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</si>
  <si>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</si>
  <si>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</si>
  <si>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</si>
  <si>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</si>
  <si>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</si>
  <si>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</si>
  <si>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</si>
  <si>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</si>
  <si>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</si>
  <si>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</si>
  <si>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</si>
  <si>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</si>
  <si>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</si>
  <si>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</si>
  <si>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</si>
  <si>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</si>
  <si>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</si>
  <si>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</si>
  <si>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</si>
  <si>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</si>
  <si>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</si>
  <si>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</si>
  <si>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</si>
  <si>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</si>
  <si>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</si>
  <si>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</si>
  <si>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</si>
  <si>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</si>
  <si>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</si>
  <si>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</si>
  <si>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</si>
  <si>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</si>
  <si>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</si>
  <si>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</si>
  <si>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</si>
  <si>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</si>
  <si>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</si>
  <si>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</si>
  <si>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</si>
  <si>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</si>
  <si>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</si>
  <si>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</si>
  <si>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</si>
  <si>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</si>
  <si>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</si>
  <si>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</si>
  <si>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</si>
  <si>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</si>
  <si>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</si>
  <si>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</si>
  <si>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</si>
  <si>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</si>
  <si>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</si>
  <si>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</si>
  <si>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</si>
  <si>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</si>
  <si>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</si>
  <si>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</si>
  <si>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</si>
  <si>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</si>
  <si>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</si>
  <si>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</si>
  <si>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</si>
  <si>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</si>
  <si>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</si>
  <si>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</si>
  <si>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</si>
  <si>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</si>
  <si>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</si>
  <si>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</si>
  <si>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</si>
  <si>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</si>
  <si>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</si>
  <si>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</si>
  <si>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</si>
  <si>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</si>
  <si>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</si>
  <si>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</si>
  <si>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</si>
  <si>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</si>
  <si>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</si>
  <si>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</si>
  <si>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</si>
  <si>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</si>
  <si>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</si>
  <si>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</si>
  <si>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</si>
  <si>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</si>
  <si>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</si>
  <si>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</si>
  <si>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</si>
  <si>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</si>
  <si>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</si>
  <si>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</si>
  <si>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</si>
  <si>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</si>
  <si>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</si>
  <si>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</si>
  <si>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</si>
  <si>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</si>
  <si>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</si>
  <si>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</si>
  <si>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</si>
  <si>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</si>
  <si>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</si>
  <si>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</si>
  <si>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</si>
  <si>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</si>
  <si>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</si>
  <si>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</si>
  <si>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</si>
  <si>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</si>
  <si>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</si>
  <si>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</si>
  <si>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</si>
  <si>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</si>
  <si>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</si>
  <si>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</si>
  <si>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</si>
  <si>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</si>
  <si>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</si>
  <si>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</si>
  <si>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</si>
  <si>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</si>
  <si>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</si>
  <si>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</si>
  <si>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</si>
  <si>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</si>
  <si>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</si>
  <si>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</si>
  <si>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</si>
  <si>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</si>
  <si>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</si>
  <si>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</si>
  <si>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</si>
  <si>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</si>
  <si>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</si>
  <si>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</si>
  <si>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</si>
  <si>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</si>
  <si>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</si>
  <si>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</si>
  <si>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</si>
  <si>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</si>
  <si>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</si>
  <si>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</si>
  <si>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</si>
  <si>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</si>
  <si>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</si>
  <si>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</si>
  <si>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</si>
  <si>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</si>
  <si>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</si>
  <si>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</si>
  <si>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</si>
  <si>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</si>
  <si>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</si>
  <si>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</si>
  <si>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</si>
  <si>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</si>
  <si>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</si>
  <si>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</si>
  <si>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</si>
  <si>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</si>
  <si>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</si>
  <si>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</si>
  <si>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</si>
  <si>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</si>
  <si>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</si>
  <si>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</si>
  <si>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</si>
  <si>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</si>
  <si>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</si>
  <si>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</si>
  <si>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</si>
  <si>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</si>
  <si>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</si>
  <si>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</si>
  <si>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</si>
  <si>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</si>
  <si>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</si>
  <si>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</si>
  <si>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</si>
  <si>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</si>
  <si>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</si>
  <si>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</si>
  <si>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</si>
  <si>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</si>
  <si>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</si>
  <si>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</si>
  <si>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</si>
  <si>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</si>
  <si>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</si>
  <si>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</si>
  <si>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</si>
  <si>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</si>
  <si>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</si>
  <si>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</si>
  <si>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</si>
  <si>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</si>
  <si>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</si>
  <si>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</si>
  <si>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</si>
  <si>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</si>
  <si>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</si>
  <si>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</si>
  <si>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</si>
  <si>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</si>
  <si>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</si>
  <si>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</si>
  <si>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</si>
  <si>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</si>
  <si>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</si>
  <si>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</si>
  <si>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</si>
  <si>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</si>
  <si>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</si>
  <si>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</si>
  <si>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</si>
  <si>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</si>
  <si>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</si>
  <si>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</si>
  <si>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</si>
  <si>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</si>
  <si>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</si>
  <si>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</si>
  <si>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</si>
  <si>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</si>
  <si>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</si>
  <si>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</si>
  <si>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</si>
  <si>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</si>
  <si>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</si>
  <si>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</si>
  <si>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</si>
  <si>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</si>
  <si>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</si>
  <si>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</si>
  <si>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</si>
  <si>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</si>
  <si>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</si>
  <si>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</si>
  <si>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</si>
  <si>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</si>
  <si>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</si>
  <si>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</si>
  <si>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</si>
  <si>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</si>
  <si>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</si>
  <si>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</si>
  <si>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</si>
  <si>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</si>
  <si>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</si>
  <si>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</si>
  <si>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</si>
  <si>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</si>
  <si>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</si>
  <si>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</si>
  <si>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</si>
  <si>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</si>
  <si>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</si>
  <si>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</si>
  <si>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</si>
  <si>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</si>
  <si>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</si>
  <si>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</si>
  <si>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</si>
  <si>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</si>
  <si>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</si>
  <si>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</si>
  <si>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</si>
  <si>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</si>
  <si>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</si>
  <si>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</si>
  <si>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</si>
  <si>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</si>
  <si>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</si>
  <si>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</si>
  <si>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</si>
  <si>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</si>
  <si>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</si>
  <si>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</si>
  <si>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</si>
  <si>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</si>
  <si>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</si>
  <si>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</si>
  <si>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</si>
  <si>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</si>
  <si>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</si>
  <si>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</si>
  <si>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</si>
  <si>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</si>
  <si>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</si>
  <si>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</si>
  <si>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</si>
  <si>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</si>
  <si>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</si>
  <si>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</si>
  <si>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</si>
  <si>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</si>
  <si>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</si>
  <si>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</si>
  <si>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</si>
  <si>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</si>
  <si>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</si>
  <si>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</si>
  <si>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</si>
  <si>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</si>
  <si>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</si>
  <si>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</si>
  <si>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</si>
  <si>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</si>
  <si>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</si>
  <si>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</si>
  <si>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</si>
  <si>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</si>
  <si>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</si>
  <si>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</si>
  <si>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</si>
  <si>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</si>
  <si>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</si>
  <si>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</si>
  <si>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</si>
  <si>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</si>
  <si>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</si>
  <si>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</si>
  <si>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</si>
  <si>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</si>
  <si>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</si>
  <si>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</si>
  <si>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</si>
  <si>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</si>
  <si>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</si>
  <si>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</si>
  <si>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</si>
  <si>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</si>
  <si>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</si>
  <si>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</si>
  <si>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</si>
  <si>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</si>
  <si>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</si>
  <si>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</si>
  <si>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</si>
  <si>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</si>
  <si>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</si>
  <si>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</si>
  <si>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</si>
  <si>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</si>
  <si>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</si>
  <si>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</si>
  <si>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</si>
  <si>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</si>
  <si>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</si>
  <si>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</si>
  <si>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</si>
  <si>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</si>
  <si>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</si>
  <si>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</si>
  <si>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</si>
  <si>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</si>
  <si>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</si>
  <si>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</si>
  <si>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</si>
  <si>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</si>
  <si>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</si>
  <si>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</si>
  <si>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</si>
  <si>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</si>
  <si>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</si>
  <si>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</si>
  <si>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</si>
  <si>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</si>
  <si>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</si>
  <si>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</si>
  <si>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</si>
  <si>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</si>
  <si>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</si>
  <si>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</si>
  <si>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</si>
  <si>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</si>
  <si>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</si>
  <si>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</si>
  <si>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</si>
  <si>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</si>
  <si>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</si>
  <si>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</si>
  <si>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</si>
  <si>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</si>
  <si>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</si>
  <si>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</si>
  <si>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</si>
  <si>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</si>
  <si>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</si>
  <si>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</si>
  <si>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</si>
  <si>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</si>
  <si>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</si>
  <si>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</si>
  <si>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</si>
  <si>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</si>
  <si>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</si>
  <si>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</si>
  <si>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</si>
  <si>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</si>
  <si>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</si>
  <si>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</si>
  <si>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</si>
  <si>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</si>
  <si>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</si>
  <si>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</si>
  <si>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</si>
  <si>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</si>
  <si>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</si>
  <si>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</si>
  <si>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</si>
  <si>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</si>
  <si>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</si>
  <si>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</si>
  <si>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</si>
  <si>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</si>
  <si>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</si>
  <si>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</si>
  <si>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</si>
  <si>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</si>
  <si>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</si>
  <si>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</si>
  <si>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</si>
  <si>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</si>
  <si>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</si>
  <si>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</si>
  <si>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</si>
  <si>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</si>
  <si>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</si>
  <si>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</si>
  <si>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</si>
  <si>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</si>
  <si>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</si>
  <si>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</si>
  <si>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</si>
  <si>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</si>
  <si>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</si>
  <si>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</si>
  <si>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</si>
  <si>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</si>
  <si>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</si>
  <si>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</si>
  <si>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</si>
  <si>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</si>
  <si>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</si>
  <si>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</si>
  <si>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</si>
  <si>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</si>
  <si>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</si>
  <si>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</si>
  <si>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</si>
  <si>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</si>
  <si>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</si>
  <si>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</si>
  <si>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</si>
  <si>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</si>
  <si>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</si>
  <si>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</si>
  <si>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</si>
  <si>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</si>
  <si>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</si>
  <si>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</si>
  <si>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</si>
  <si>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</si>
  <si>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</si>
  <si>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</si>
  <si>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</si>
  <si>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</si>
  <si>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</si>
  <si>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</si>
  <si>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</si>
  <si>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</si>
  <si>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</si>
  <si>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</si>
  <si>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</si>
  <si>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</si>
  <si>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</si>
  <si>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</si>
  <si>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</si>
  <si>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</si>
  <si>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</si>
  <si>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</si>
  <si>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</si>
  <si>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</si>
  <si>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</si>
  <si>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</si>
  <si>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</si>
  <si>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</si>
  <si>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</si>
  <si>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</si>
  <si>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</si>
  <si>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</si>
  <si>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</si>
  <si>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</si>
  <si>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</si>
  <si>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</si>
  <si>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</si>
  <si>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</si>
  <si>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</si>
  <si>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</si>
  <si>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</si>
  <si>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</si>
  <si>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</si>
  <si>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</si>
  <si>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</si>
  <si>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</si>
  <si>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</si>
  <si>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</si>
  <si>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</si>
  <si>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</si>
  <si>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</si>
  <si>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</si>
  <si>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</si>
  <si>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</si>
  <si>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</si>
  <si>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</si>
  <si>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</si>
  <si>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</si>
  <si>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</si>
  <si>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</si>
  <si>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</si>
  <si>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</si>
  <si>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</si>
  <si>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</si>
  <si>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</si>
  <si>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</si>
  <si>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</si>
  <si>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</si>
  <si>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</si>
  <si>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</si>
  <si>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</si>
  <si>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</si>
  <si>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</si>
  <si>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</si>
  <si>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</si>
  <si>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</si>
  <si>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</si>
  <si>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</si>
  <si>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</si>
  <si>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</si>
  <si>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</si>
  <si>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</si>
  <si>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</si>
  <si>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</si>
  <si>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</si>
  <si>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</si>
  <si>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</si>
  <si>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</si>
  <si>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</si>
  <si>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</si>
  <si>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</si>
  <si>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</si>
  <si>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</si>
  <si>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</si>
  <si>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</si>
  <si>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</si>
  <si>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</si>
  <si>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</si>
  <si>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</si>
  <si>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</si>
  <si>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</si>
  <si>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</si>
  <si>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</si>
  <si>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</si>
  <si>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</si>
  <si>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</si>
  <si>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</si>
  <si>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</si>
  <si>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</si>
  <si>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</si>
  <si>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</si>
  <si>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</si>
  <si>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</si>
  <si>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</si>
  <si>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</si>
  <si>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</si>
  <si>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</si>
  <si>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</si>
  <si>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</si>
  <si>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</si>
  <si>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</si>
  <si>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</si>
  <si>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</si>
  <si>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</si>
  <si>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</si>
  <si>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</si>
  <si>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</si>
  <si>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</si>
  <si>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</si>
  <si>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</si>
  <si>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</si>
  <si>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</si>
  <si>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</si>
  <si>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</si>
  <si>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</si>
  <si>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</si>
  <si>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</si>
  <si>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</si>
  <si>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</si>
  <si>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</si>
  <si>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</si>
  <si>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</si>
  <si>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</si>
  <si>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</si>
  <si>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</si>
  <si>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</si>
  <si>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</si>
  <si>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</si>
  <si>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</si>
  <si>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</si>
  <si>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</si>
  <si>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</si>
  <si>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</si>
  <si>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</si>
  <si>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</si>
  <si>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</si>
  <si>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</si>
  <si>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</si>
  <si>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</si>
  <si>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</si>
  <si>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</si>
  <si>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</si>
  <si>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</si>
  <si>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</si>
  <si>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</si>
  <si>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</si>
  <si>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</si>
  <si>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</si>
  <si>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</si>
  <si>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</si>
  <si>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</si>
  <si>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</si>
  <si>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</si>
  <si>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</si>
  <si>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</si>
  <si>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</si>
  <si>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</si>
  <si>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</si>
  <si>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</si>
  <si>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</si>
  <si>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</si>
  <si>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</si>
  <si>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</si>
  <si>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</si>
  <si>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</si>
  <si>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</si>
  <si>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</si>
  <si>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</si>
  <si>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</si>
  <si>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</si>
  <si>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</si>
  <si>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</si>
  <si>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</si>
  <si>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</si>
  <si>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</si>
  <si>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</si>
  <si>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</si>
  <si>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</si>
  <si>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</si>
  <si>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</si>
  <si>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</si>
  <si>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</si>
  <si>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</si>
  <si>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</si>
  <si>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</si>
  <si>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</si>
  <si>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</si>
  <si>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</si>
  <si>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</si>
  <si>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</si>
  <si>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</si>
  <si>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</si>
  <si>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</si>
  <si>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</si>
  <si>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</si>
  <si>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</si>
  <si>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</si>
  <si>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</si>
  <si>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</si>
  <si>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</si>
  <si>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</si>
  <si>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</si>
  <si>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</si>
  <si>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</si>
  <si>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</si>
  <si>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</si>
  <si>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</si>
  <si>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</si>
  <si>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</si>
  <si>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</si>
  <si>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</si>
  <si>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</si>
  <si>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</si>
  <si>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</si>
  <si>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</si>
  <si>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</si>
  <si>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</si>
  <si>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</si>
  <si>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</si>
  <si>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</si>
  <si>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</si>
  <si>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</si>
  <si>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</si>
  <si>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</si>
  <si>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</si>
  <si>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</si>
  <si>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</si>
  <si>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</si>
  <si>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</si>
  <si>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</si>
  <si>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</si>
  <si>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</si>
  <si>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</si>
  <si>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</si>
  <si>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</si>
  <si>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</si>
  <si>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</si>
  <si>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</si>
  <si>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</si>
  <si>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</si>
  <si>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</si>
  <si>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</si>
  <si>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</si>
  <si>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</si>
  <si>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</si>
  <si>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</si>
  <si>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</si>
  <si>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</si>
  <si>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</si>
  <si>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</si>
  <si>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</si>
  <si>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</si>
  <si>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</si>
  <si>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</si>
  <si>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</si>
  <si>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</si>
  <si>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</si>
  <si>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</si>
  <si>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</si>
  <si>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</si>
  <si>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</si>
  <si>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</si>
  <si>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</si>
  <si>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</si>
  <si>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</si>
  <si>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</si>
  <si>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</si>
  <si>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</si>
  <si>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</si>
  <si>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</si>
  <si>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</si>
  <si>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</si>
  <si>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</si>
  <si>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</si>
  <si>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</si>
  <si>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</si>
  <si>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</si>
  <si>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</si>
  <si>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</si>
  <si>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</si>
  <si>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</si>
  <si>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</si>
  <si>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</si>
  <si>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</si>
  <si>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</si>
  <si>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</si>
  <si>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</si>
  <si>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</si>
  <si>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</si>
  <si>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</si>
  <si>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</si>
  <si>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</si>
  <si>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</si>
  <si>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</si>
  <si>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</si>
  <si>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</si>
  <si>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</si>
  <si>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</si>
  <si>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</si>
  <si>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</si>
  <si>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</si>
  <si>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</si>
  <si>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</si>
  <si>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</si>
  <si>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</si>
  <si>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</si>
  <si>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</si>
  <si>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</si>
  <si>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</si>
  <si>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</si>
  <si>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</si>
  <si>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</si>
  <si>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</si>
  <si>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</si>
  <si>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</si>
  <si>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</si>
  <si>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</si>
  <si>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</si>
  <si>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</si>
  <si>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</si>
  <si>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</si>
  <si>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</si>
  <si>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</si>
  <si>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</si>
  <si>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</si>
  <si>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</si>
  <si>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</si>
  <si>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</si>
  <si>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</si>
  <si>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</si>
  <si>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</si>
  <si>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</si>
  <si>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</si>
  <si>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</si>
  <si>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</si>
  <si>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</si>
  <si>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</si>
  <si>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</si>
  <si>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</si>
  <si>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</si>
  <si>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</si>
  <si>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</si>
  <si>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</si>
  <si>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</si>
  <si>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</si>
  <si>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</si>
  <si>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</si>
  <si>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</si>
  <si>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</si>
  <si>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</si>
  <si>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</si>
  <si>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</si>
  <si>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</si>
  <si>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</si>
  <si>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</si>
  <si>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</si>
  <si>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</si>
  <si>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</si>
  <si>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</si>
  <si>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</si>
  <si>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</si>
  <si>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</si>
  <si>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</si>
  <si>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</si>
  <si>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</si>
  <si>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</si>
  <si>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</si>
  <si>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</si>
  <si>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</si>
  <si>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</si>
  <si>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</si>
  <si>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</si>
  <si>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</si>
  <si>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</si>
  <si>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</si>
  <si>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</si>
  <si>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</si>
  <si>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</si>
  <si>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</si>
  <si>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</si>
  <si>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</si>
  <si>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</si>
  <si>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</si>
  <si>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</si>
  <si>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</si>
  <si>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</si>
  <si>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</si>
  <si>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</si>
  <si>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</si>
  <si>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</si>
  <si>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</si>
  <si>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</si>
  <si>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</si>
  <si>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</si>
  <si>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</si>
  <si>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</si>
  <si>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</si>
  <si>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</si>
  <si>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</si>
  <si>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</si>
  <si>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</si>
  <si>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</si>
  <si>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</si>
  <si>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</si>
  <si>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</si>
  <si>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</si>
  <si>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</si>
  <si>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</si>
  <si>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</si>
  <si>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</si>
  <si>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</si>
  <si>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</si>
  <si>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</si>
  <si>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</si>
  <si>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</si>
  <si>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</si>
  <si>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</si>
  <si>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</si>
  <si>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</si>
  <si>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</si>
  <si>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</si>
  <si>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</si>
  <si>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</si>
  <si>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</si>
  <si>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</si>
  <si>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</si>
  <si>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</si>
  <si>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</si>
  <si>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</si>
  <si>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</si>
  <si>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</si>
  <si>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</si>
  <si>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</si>
  <si>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</si>
  <si>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</si>
  <si>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</si>
  <si>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</si>
  <si>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</si>
  <si>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</si>
  <si>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</si>
  <si>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</si>
  <si>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</si>
  <si>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</si>
  <si>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</si>
  <si>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</si>
  <si>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</si>
  <si>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</si>
  <si>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</si>
  <si>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</si>
  <si>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</si>
  <si>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</si>
  <si>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</si>
  <si>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</si>
  <si>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</si>
  <si>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</si>
  <si>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</si>
  <si>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</si>
  <si>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</si>
  <si>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</si>
  <si>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</si>
  <si>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</si>
  <si>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</si>
  <si>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</si>
  <si>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</si>
  <si>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</si>
  <si>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</si>
  <si>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</si>
  <si>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</si>
  <si>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</si>
  <si>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</si>
  <si>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</si>
  <si>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</si>
  <si>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</si>
  <si>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</si>
  <si>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</si>
  <si>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</si>
  <si>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</si>
  <si>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</si>
  <si>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</si>
  <si>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</si>
  <si>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</si>
  <si>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</si>
  <si>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</si>
  <si>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</si>
  <si>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</si>
  <si>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</si>
  <si>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</si>
  <si>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</si>
  <si>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</si>
  <si>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</si>
  <si>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</si>
  <si>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</si>
  <si>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</si>
  <si>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</si>
  <si>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</si>
  <si>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</si>
  <si>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</si>
  <si>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</si>
  <si>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</si>
  <si>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</si>
  <si>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</si>
  <si>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</si>
  <si>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</si>
  <si>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</si>
  <si>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</si>
  <si>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</si>
  <si>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</si>
  <si>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</si>
  <si>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</si>
  <si>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</si>
  <si>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</si>
  <si>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</si>
  <si>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</si>
  <si>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</si>
  <si>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</si>
  <si>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</si>
  <si>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</si>
  <si>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</si>
  <si>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</si>
  <si>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</si>
  <si>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</si>
  <si>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</si>
  <si>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</si>
  <si>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</si>
  <si>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</si>
  <si>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</si>
  <si>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</si>
  <si>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</si>
  <si>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</si>
  <si>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</si>
  <si>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</si>
  <si>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</si>
  <si>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</si>
  <si>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</si>
  <si>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</si>
  <si>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</si>
  <si>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</si>
  <si>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</si>
  <si>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</si>
  <si>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</si>
  <si>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</si>
  <si>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</si>
  <si>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</si>
  <si>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</si>
  <si>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</si>
  <si>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</si>
  <si>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</si>
  <si>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</si>
  <si>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</si>
  <si>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</si>
  <si>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</si>
  <si>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</si>
  <si>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</si>
  <si>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</si>
  <si>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</si>
  <si>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</si>
  <si>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</si>
  <si>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</si>
  <si>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</si>
  <si>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</si>
  <si>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</si>
  <si>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</si>
  <si>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</si>
  <si>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</si>
  <si>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</si>
  <si>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</si>
  <si>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</si>
  <si>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</si>
  <si>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</si>
  <si>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</si>
  <si>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</si>
  <si>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</si>
  <si>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</si>
  <si>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</si>
  <si>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</si>
  <si>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</si>
  <si>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</si>
  <si>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</si>
  <si>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</si>
  <si>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</si>
  <si>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</si>
  <si>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</si>
  <si>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</si>
  <si>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</si>
  <si>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</si>
  <si>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</si>
  <si>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</si>
  <si>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</si>
  <si>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</si>
  <si>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</si>
  <si>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</si>
  <si>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</si>
  <si>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</si>
  <si>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</si>
  <si>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</si>
  <si>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</si>
  <si>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</si>
  <si>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</si>
  <si>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</si>
  <si>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</si>
  <si>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</si>
  <si>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</si>
  <si>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</si>
  <si>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</si>
  <si>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</si>
  <si>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</si>
  <si>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</si>
  <si>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</si>
  <si>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</si>
  <si>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</si>
  <si>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</si>
  <si>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</si>
  <si>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</si>
  <si>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</si>
  <si>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</si>
  <si>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</si>
  <si>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</si>
  <si>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</si>
  <si>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</si>
  <si>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</si>
  <si>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</si>
  <si>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</si>
  <si>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</si>
  <si>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</si>
  <si>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</si>
  <si>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</si>
  <si>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</si>
  <si>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</si>
  <si>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</si>
  <si>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</si>
  <si>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</si>
  <si>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</si>
  <si>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</si>
  <si>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</si>
  <si>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</si>
  <si>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</si>
  <si>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</si>
  <si>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</si>
  <si>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</si>
  <si>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</si>
  <si>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</si>
  <si>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</si>
  <si>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</si>
  <si>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</si>
  <si>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</si>
  <si>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</si>
  <si>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</si>
  <si>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</si>
  <si>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</si>
  <si>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</si>
  <si>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</si>
  <si>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</si>
  <si>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</si>
  <si>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</si>
  <si>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</si>
  <si>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</si>
  <si>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</si>
  <si>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</si>
  <si>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</si>
  <si>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</si>
  <si>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</si>
  <si>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</si>
  <si>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</si>
  <si>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</si>
  <si>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</si>
  <si>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</si>
  <si>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</si>
  <si>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</si>
  <si>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</si>
  <si>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</si>
  <si>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</si>
  <si>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</si>
  <si>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</si>
  <si>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</si>
  <si>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</si>
  <si>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</si>
  <si>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</si>
  <si>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</si>
  <si>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</si>
  <si>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</si>
  <si>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</si>
  <si>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</si>
  <si>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</si>
  <si>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</si>
  <si>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</si>
  <si>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</si>
  <si>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</si>
  <si>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</si>
  <si>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</si>
  <si>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</si>
  <si>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</si>
  <si>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</si>
  <si>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</si>
  <si>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</si>
  <si>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</si>
  <si>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</si>
  <si>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</si>
  <si>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</si>
  <si>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</si>
  <si>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</si>
  <si>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</si>
  <si>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</si>
  <si>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</si>
  <si>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</si>
  <si>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</si>
  <si>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</si>
  <si>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</si>
  <si>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</si>
  <si>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</si>
  <si>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</si>
  <si>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</si>
  <si>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</si>
  <si>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</si>
  <si>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</si>
  <si>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</si>
  <si>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</si>
  <si>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</si>
  <si>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</si>
  <si>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</si>
  <si>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</si>
  <si>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</si>
  <si>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</si>
  <si>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</si>
  <si>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</si>
  <si>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</si>
  <si>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</si>
  <si>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</si>
  <si>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</si>
  <si>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</si>
  <si>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</si>
  <si>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</si>
  <si>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</si>
  <si>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</si>
  <si>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</si>
  <si>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</si>
  <si>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</si>
  <si>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</si>
  <si>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</si>
  <si>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</si>
  <si>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</si>
  <si>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</si>
  <si>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</si>
  <si>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</si>
  <si>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</si>
  <si>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</si>
  <si>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</si>
  <si>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</si>
  <si>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</si>
  <si>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</si>
  <si>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</si>
  <si>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</si>
  <si>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</si>
  <si>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</si>
  <si>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</si>
  <si>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</si>
  <si>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</si>
  <si>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</si>
  <si>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</si>
  <si>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</si>
  <si>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</si>
  <si>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</si>
  <si>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</si>
  <si>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</si>
  <si>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</si>
  <si>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</si>
  <si>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</si>
  <si>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</si>
  <si>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</si>
  <si>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</si>
  <si>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</si>
  <si>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</si>
  <si>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</si>
  <si>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</si>
  <si>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</si>
  <si>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</si>
  <si>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</si>
  <si>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</si>
  <si>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</si>
  <si>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</si>
  <si>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</si>
  <si>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</si>
  <si>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</si>
  <si>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</si>
  <si>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</si>
  <si>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</si>
  <si>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</si>
  <si>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</si>
  <si>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</si>
  <si>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</si>
  <si>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</si>
  <si>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</si>
  <si>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</si>
  <si>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</si>
  <si>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</si>
  <si>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</si>
  <si>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</si>
  <si>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</si>
  <si>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</si>
  <si>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</si>
  <si>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</si>
  <si>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</si>
  <si>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</si>
  <si>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</si>
  <si>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</si>
  <si>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</si>
  <si>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</si>
  <si>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</si>
  <si>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</si>
  <si>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</si>
  <si>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</si>
  <si>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</si>
  <si>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</si>
  <si>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</si>
  <si>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</si>
  <si>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</si>
  <si>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</si>
  <si>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</si>
  <si>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</si>
  <si>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</si>
  <si>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</si>
  <si>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</si>
  <si>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</si>
  <si>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</si>
  <si>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</si>
  <si>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</si>
  <si>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</si>
  <si>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</si>
  <si>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</si>
  <si>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</si>
  <si>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</si>
  <si>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</si>
  <si>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</si>
  <si>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</si>
  <si>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</si>
  <si>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</si>
  <si>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</si>
  <si>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</si>
  <si>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</si>
  <si>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</si>
  <si>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</si>
  <si>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</si>
  <si>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</si>
  <si>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</si>
  <si>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</si>
  <si>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</si>
  <si>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</si>
  <si>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</si>
  <si>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</si>
  <si>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</si>
  <si>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</si>
  <si>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</si>
  <si>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</si>
  <si>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</si>
  <si>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</si>
  <si>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</si>
  <si>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</si>
  <si>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</si>
  <si>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</si>
  <si>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</si>
  <si>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</si>
  <si>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</si>
  <si>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</si>
  <si>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</si>
  <si>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</si>
  <si>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</si>
  <si>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</si>
  <si>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</si>
  <si>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</si>
  <si>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</si>
  <si>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</si>
  <si>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</si>
  <si>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</si>
  <si>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</si>
  <si>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</si>
  <si>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</si>
  <si>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</si>
  <si>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</si>
  <si>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</si>
  <si>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</si>
  <si>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</si>
  <si>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</si>
  <si>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</si>
  <si>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</si>
  <si>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</si>
  <si>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</si>
  <si>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</si>
  <si>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</si>
  <si>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</si>
  <si>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</si>
  <si>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</si>
  <si>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</si>
  <si>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</si>
  <si>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</si>
  <si>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</si>
  <si>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</si>
  <si>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</si>
  <si>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</si>
  <si>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</si>
  <si>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</si>
  <si>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</si>
  <si>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</si>
  <si>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</si>
  <si>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</si>
  <si>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</si>
  <si>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</si>
  <si>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</si>
  <si>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</si>
  <si>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</si>
  <si>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</si>
  <si>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</si>
  <si>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</si>
  <si>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</si>
  <si>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</si>
  <si>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</si>
  <si>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</si>
  <si>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</si>
  <si>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</si>
  <si>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</si>
  <si>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</si>
  <si>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</si>
  <si>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</si>
  <si>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</si>
  <si>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</si>
  <si>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</si>
  <si>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</si>
  <si>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</si>
  <si>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</si>
  <si>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</si>
  <si>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</si>
  <si>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</si>
  <si>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</si>
  <si>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</si>
  <si>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</si>
  <si>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</si>
  <si>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</si>
  <si>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</si>
  <si>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</si>
  <si>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</si>
  <si>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</si>
  <si>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</si>
  <si>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</si>
  <si>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</si>
  <si>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</si>
  <si>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</si>
  <si>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</si>
  <si>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</si>
  <si>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</si>
  <si>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</si>
  <si>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</si>
  <si>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</si>
  <si>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</si>
  <si>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</si>
  <si>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</si>
  <si>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</si>
  <si>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</si>
  <si>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</si>
  <si>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</si>
  <si>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</si>
  <si>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</si>
  <si>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</si>
  <si>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</si>
  <si>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</si>
  <si>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</si>
  <si>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</si>
  <si>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</si>
  <si>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</si>
  <si>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</si>
  <si>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</si>
  <si>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</si>
  <si>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</si>
  <si>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</si>
  <si>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</si>
  <si>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</si>
  <si>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</si>
  <si>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</si>
  <si>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</si>
  <si>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</si>
  <si>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</si>
  <si>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</si>
  <si>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</si>
  <si>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</si>
  <si>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</si>
  <si>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</si>
  <si>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</si>
  <si>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</si>
  <si>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</si>
  <si>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</si>
  <si>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</si>
  <si>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</si>
  <si>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</si>
  <si>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</si>
  <si>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</si>
  <si>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</si>
  <si>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</si>
  <si>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</si>
  <si>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</si>
  <si>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</si>
  <si>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</si>
  <si>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</si>
  <si>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</si>
  <si>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</si>
  <si>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</si>
  <si>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</si>
  <si>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</si>
  <si>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</si>
  <si>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</si>
  <si>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</si>
  <si>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</si>
  <si>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</si>
  <si>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</si>
  <si>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</si>
  <si>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</si>
  <si>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</si>
  <si>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</si>
  <si>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</si>
  <si>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</si>
  <si>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</si>
  <si>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</si>
  <si>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</si>
  <si>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</si>
  <si>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</si>
  <si>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</si>
  <si>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</si>
  <si>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</si>
  <si>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</si>
  <si>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</si>
  <si>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</si>
  <si>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</si>
  <si>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</si>
  <si>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</si>
  <si>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</si>
  <si>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</si>
  <si>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</si>
  <si>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</si>
  <si>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</si>
  <si>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</si>
  <si>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</si>
  <si>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</si>
  <si>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</si>
  <si>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</si>
  <si>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</si>
  <si>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</si>
  <si>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</si>
  <si>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</si>
  <si>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</si>
  <si>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</si>
  <si>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</si>
  <si>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</si>
  <si>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</si>
  <si>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</si>
  <si>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</si>
  <si>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</si>
  <si>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</si>
  <si>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</si>
  <si>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</si>
  <si>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</si>
  <si>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</si>
  <si>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</si>
  <si>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</si>
  <si>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</si>
  <si>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</si>
  <si>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</si>
  <si>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</si>
  <si>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</si>
  <si>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</si>
  <si>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</si>
  <si>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</si>
  <si>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</si>
  <si>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</si>
  <si>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</si>
  <si>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</si>
  <si>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</si>
  <si>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</si>
  <si>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</si>
  <si>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</si>
  <si>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</si>
  <si>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</si>
  <si>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</si>
  <si>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</si>
  <si>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</si>
  <si>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</si>
  <si>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</si>
  <si>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</si>
  <si>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</si>
  <si>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</si>
  <si>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</si>
  <si>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</si>
  <si>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</si>
  <si>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</si>
  <si>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</si>
  <si>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</si>
  <si>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</si>
  <si>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</si>
  <si>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</si>
  <si>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</si>
  <si>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</si>
  <si>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</si>
  <si>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</si>
  <si>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</si>
  <si>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</si>
  <si>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</si>
  <si>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</si>
  <si>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</si>
  <si>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</si>
  <si>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</si>
  <si>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</si>
  <si>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</si>
  <si>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</si>
  <si>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</si>
  <si>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</si>
  <si>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</si>
  <si>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</si>
  <si>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</si>
  <si>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</si>
  <si>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</si>
  <si>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</si>
  <si>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</si>
  <si>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</si>
  <si>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</si>
  <si>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</si>
  <si>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</si>
  <si>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</si>
  <si>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</si>
  <si>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</si>
  <si>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</si>
  <si>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</si>
  <si>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</si>
  <si>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</si>
  <si>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</si>
  <si>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</si>
  <si>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</si>
  <si>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</si>
  <si>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</si>
  <si>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</si>
  <si>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</si>
  <si>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</si>
  <si>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</si>
  <si>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</si>
  <si>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</si>
  <si>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</si>
  <si>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</si>
  <si>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</si>
  <si>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</si>
  <si>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</si>
  <si>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</si>
  <si>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</si>
  <si>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</si>
  <si>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</si>
  <si>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</si>
  <si>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</si>
  <si>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</si>
  <si>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</si>
  <si>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</si>
  <si>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</si>
  <si>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</si>
  <si>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</si>
  <si>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</si>
  <si>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</si>
  <si>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</si>
  <si>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</si>
  <si>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</si>
  <si>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</si>
  <si>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</si>
  <si>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</si>
  <si>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</si>
  <si>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</si>
  <si>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</si>
  <si>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</si>
  <si>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</si>
  <si>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</si>
  <si>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</si>
  <si>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</si>
  <si>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</si>
  <si>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</si>
  <si>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</si>
  <si>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</si>
  <si>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</si>
  <si>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</si>
  <si>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</si>
  <si>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</si>
  <si>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</si>
  <si>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</si>
  <si>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</si>
  <si>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</si>
  <si>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</si>
  <si>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</si>
  <si>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</si>
  <si>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</si>
  <si>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</si>
  <si>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</si>
  <si>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</si>
  <si>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</si>
  <si>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</si>
  <si>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</si>
  <si>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</si>
  <si>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</si>
  <si>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</si>
  <si>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</si>
  <si>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</si>
  <si>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</si>
  <si>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</si>
  <si>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</si>
  <si>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</si>
  <si>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</si>
  <si>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</si>
  <si>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</si>
  <si>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</si>
  <si>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</si>
  <si>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</si>
  <si>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</si>
  <si>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</si>
  <si>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</si>
  <si>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</si>
  <si>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</si>
  <si>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</si>
  <si>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</si>
  <si>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</si>
  <si>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</si>
  <si>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</si>
  <si>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</si>
  <si>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</si>
  <si>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</si>
  <si>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</si>
  <si>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</si>
  <si>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</si>
  <si>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</si>
  <si>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</si>
  <si>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</si>
  <si>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</si>
  <si>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</si>
  <si>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</si>
  <si>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</si>
  <si>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</si>
  <si>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</si>
  <si>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</si>
  <si>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</si>
  <si>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</si>
  <si>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</si>
  <si>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</si>
  <si>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</si>
  <si>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</si>
  <si>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</si>
  <si>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</si>
  <si>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</si>
  <si>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</si>
  <si>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</si>
  <si>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</si>
  <si>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</si>
  <si>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</si>
  <si>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</si>
  <si>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</si>
  <si>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</si>
  <si>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</si>
  <si>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</si>
  <si>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</si>
  <si>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</si>
  <si>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</si>
  <si>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</si>
  <si>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</si>
  <si>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</si>
  <si>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</si>
  <si>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</si>
  <si>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</si>
  <si>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</si>
  <si>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</si>
  <si>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</si>
  <si>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</si>
  <si>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</si>
  <si>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</si>
  <si>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</si>
  <si>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</si>
  <si>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</si>
  <si>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</si>
  <si>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</si>
  <si>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</si>
  <si>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</si>
  <si>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</si>
  <si>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</si>
  <si>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</si>
  <si>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</si>
  <si>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</si>
  <si>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</si>
  <si>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</si>
  <si>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</si>
  <si>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</si>
  <si>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</si>
  <si>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</si>
  <si>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</si>
  <si>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</si>
  <si>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</si>
  <si>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</si>
  <si>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</si>
  <si>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</si>
  <si>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</si>
  <si>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</si>
  <si>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</si>
  <si>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</si>
  <si>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</si>
  <si>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</si>
  <si>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</si>
  <si>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</si>
  <si>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</si>
  <si>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</si>
  <si>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</si>
  <si>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</si>
  <si>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</si>
  <si>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</si>
  <si>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</si>
  <si>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</si>
  <si>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</si>
  <si>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</si>
  <si>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</si>
  <si>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</si>
  <si>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</si>
  <si>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</si>
  <si>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</si>
  <si>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</si>
  <si>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</si>
  <si>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</si>
  <si>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</si>
  <si>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</si>
  <si>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</si>
  <si>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</si>
  <si>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</si>
  <si>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</si>
  <si>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</si>
  <si>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</si>
  <si>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</si>
  <si>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</si>
  <si>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</si>
  <si>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</si>
  <si>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</si>
  <si>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</si>
  <si>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</si>
  <si>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</si>
  <si>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</si>
  <si>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</si>
  <si>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</si>
  <si>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</si>
  <si>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</si>
  <si>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</si>
  <si>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</si>
  <si>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</si>
  <si>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</si>
  <si>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</si>
  <si>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</si>
  <si>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</si>
  <si>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</si>
  <si>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</si>
  <si>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</si>
  <si>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</si>
  <si>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</si>
  <si>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</si>
  <si>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</si>
  <si>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</si>
  <si>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</si>
  <si>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</si>
  <si>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</si>
  <si>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</si>
  <si>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</si>
  <si>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</si>
  <si>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</si>
  <si>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</si>
  <si>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</si>
  <si>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</si>
  <si>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</si>
  <si>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</si>
  <si>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</si>
  <si>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</si>
  <si>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</si>
  <si>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</si>
  <si>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</si>
  <si>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</si>
  <si>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</si>
  <si>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</si>
  <si>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</si>
  <si>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</si>
  <si>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</si>
  <si>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</si>
  <si>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</si>
  <si>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</si>
  <si>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</si>
  <si>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</si>
  <si>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</si>
  <si>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</si>
  <si>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</si>
  <si>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</si>
  <si>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</si>
  <si>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</si>
  <si>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</si>
  <si>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</si>
  <si>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</si>
  <si>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</si>
  <si>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</si>
  <si>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</si>
  <si>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</si>
  <si>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</si>
  <si>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</si>
  <si>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</si>
  <si>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</si>
  <si>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</si>
  <si>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</si>
  <si>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</si>
  <si>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</si>
  <si>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</si>
  <si>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</si>
  <si>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</si>
  <si>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</si>
  <si>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</si>
  <si>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</si>
  <si>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</si>
  <si>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</si>
  <si>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</si>
  <si>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</si>
  <si>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</si>
  <si>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</si>
  <si>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</si>
  <si>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</si>
  <si>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</si>
  <si>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</si>
  <si>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</si>
  <si>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</si>
  <si>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</si>
  <si>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</si>
  <si>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</si>
  <si>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</si>
  <si>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</si>
  <si>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</si>
  <si>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</si>
  <si>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</si>
  <si>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</si>
  <si>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</si>
  <si>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</si>
  <si>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</si>
  <si>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</si>
  <si>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</si>
  <si>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</si>
  <si>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</si>
  <si>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</si>
  <si>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</si>
  <si>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</si>
  <si>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</si>
  <si>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</si>
  <si>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</si>
  <si>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</si>
  <si>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</si>
  <si>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</si>
  <si>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</si>
  <si>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</si>
  <si>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</si>
  <si>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</si>
  <si>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</si>
  <si>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</si>
  <si>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</si>
  <si>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</si>
  <si>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</si>
  <si>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</si>
  <si>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</si>
  <si>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</si>
  <si>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</si>
  <si>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</si>
  <si>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</si>
  <si>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</si>
  <si>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</si>
  <si>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</si>
  <si>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</si>
  <si>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</si>
  <si>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</si>
  <si>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</si>
  <si>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</si>
  <si>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</si>
  <si>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</si>
  <si>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</si>
  <si>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</si>
  <si>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</si>
  <si>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</si>
  <si>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</si>
  <si>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</si>
  <si>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</si>
  <si>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</si>
  <si>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</si>
  <si>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</si>
  <si>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</si>
  <si>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</si>
  <si>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</si>
  <si>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</si>
  <si>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</si>
  <si>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</si>
  <si>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</si>
  <si>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</si>
  <si>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</si>
  <si>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</si>
  <si>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</si>
  <si>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</si>
  <si>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</si>
  <si>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</si>
  <si>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</si>
  <si>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</si>
  <si>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</si>
  <si>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</si>
  <si>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</si>
  <si>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</si>
  <si>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</si>
  <si>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</si>
  <si>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</si>
  <si>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</si>
  <si>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</si>
  <si>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</si>
  <si>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</si>
  <si>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</si>
  <si>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</si>
  <si>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</si>
  <si>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</si>
  <si>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</si>
  <si>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</si>
  <si>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</si>
  <si>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</si>
  <si>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</si>
  <si>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</si>
  <si>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</si>
  <si>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</si>
  <si>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</si>
  <si>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</si>
  <si>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</si>
  <si>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</si>
  <si>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</si>
  <si>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</si>
  <si>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</si>
  <si>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</si>
  <si>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</si>
  <si>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</si>
  <si>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</si>
  <si>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</si>
  <si>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</si>
  <si>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</si>
  <si>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</si>
  <si>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</si>
  <si>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</si>
  <si>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</si>
  <si>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</si>
  <si>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</si>
  <si>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</si>
  <si>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</si>
  <si>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</si>
  <si>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</si>
  <si>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</si>
  <si>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</si>
  <si>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</si>
  <si>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</si>
  <si>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</si>
  <si>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</si>
  <si>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</si>
  <si>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</si>
  <si>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</si>
  <si>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</si>
  <si>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</si>
  <si>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</si>
  <si>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</si>
  <si>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</si>
  <si>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</si>
  <si>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</si>
  <si>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</si>
  <si>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</si>
  <si>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</si>
  <si>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</si>
  <si>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</si>
  <si>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COMONFORT GTO</t>
  </si>
  <si>
    <t>Al 31 de diciembre de 2017 y al 31 de diciembre de 2018 (b)</t>
  </si>
  <si>
    <t>Del 1 de enero al 31 de diciembre de 2018 (b)</t>
  </si>
  <si>
    <t>A.3112</t>
  </si>
  <si>
    <t>B. 3112</t>
  </si>
  <si>
    <t>A. 3112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</si>
</sst>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2" fontId="0" fillId="0" borderId="13" xfId="0" applyNumberForma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43" t="s">
        <v>828</v>
      </c>
      <c r="B1" s="244"/>
      <c r="C1" s="244"/>
      <c r="D1" s="244"/>
      <c r="E1" s="245"/>
    </row>
    <row r="2" spans="1:5" s="7" customFormat="1">
      <c r="A2" s="25"/>
      <c r="E2" s="26"/>
    </row>
    <row r="3" spans="1:5" s="7" customFormat="1" ht="26.25" customHeight="1">
      <c r="A3" s="25"/>
      <c r="B3" s="30" t="s">
        <v>791</v>
      </c>
      <c r="C3" s="246" t="s">
        <v>3301</v>
      </c>
      <c r="D3" s="246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794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795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793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792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8" sqref="D8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259" t="s">
        <v>541</v>
      </c>
      <c r="B1" s="259"/>
      <c r="C1" s="259"/>
      <c r="D1" s="259"/>
      <c r="E1" s="111"/>
      <c r="F1" s="111"/>
      <c r="G1" s="111"/>
      <c r="H1" s="111"/>
      <c r="I1" s="111"/>
      <c r="J1" s="111"/>
      <c r="K1" s="111"/>
    </row>
    <row r="2" spans="1:11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9"/>
    </row>
    <row r="3" spans="1:11">
      <c r="A3" s="250" t="s">
        <v>166</v>
      </c>
      <c r="B3" s="251"/>
      <c r="C3" s="251"/>
      <c r="D3" s="252"/>
    </row>
    <row r="4" spans="1:11">
      <c r="A4" s="253" t="str">
        <f>TRIMESTRE</f>
        <v>Del 1 de enero al 31 de diciembre de 2018 (b)</v>
      </c>
      <c r="B4" s="254"/>
      <c r="C4" s="254"/>
      <c r="D4" s="255"/>
    </row>
    <row r="5" spans="1:11">
      <c r="A5" s="256" t="s">
        <v>118</v>
      </c>
      <c r="B5" s="257"/>
      <c r="C5" s="257"/>
      <c r="D5" s="258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15181862.609999999</v>
      </c>
      <c r="C8" s="40">
        <f t="shared" ref="C8:D8" si="0">SUM(C9:C11)</f>
        <v>16358693.140000001</v>
      </c>
      <c r="D8" s="40">
        <f t="shared" si="0"/>
        <v>16275500.719999999</v>
      </c>
    </row>
    <row r="9" spans="1:11">
      <c r="A9" s="53" t="s">
        <v>169</v>
      </c>
      <c r="B9" s="169">
        <v>14559198.859999999</v>
      </c>
      <c r="C9" s="169">
        <v>15719724.84</v>
      </c>
      <c r="D9" s="169">
        <v>15719723.93</v>
      </c>
    </row>
    <row r="10" spans="1:11" ht="14.25" customHeight="1">
      <c r="A10" s="53" t="s">
        <v>170</v>
      </c>
      <c r="B10" s="169">
        <v>622663.75</v>
      </c>
      <c r="C10" s="169">
        <v>638968.30000000005</v>
      </c>
      <c r="D10" s="169">
        <v>555776.79</v>
      </c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15181862.609999999</v>
      </c>
      <c r="C13" s="40">
        <f t="shared" ref="C13:D13" si="2">C14+C15</f>
        <v>17010244.239999998</v>
      </c>
      <c r="D13" s="40">
        <f t="shared" si="2"/>
        <v>16932296.43</v>
      </c>
    </row>
    <row r="14" spans="1:11">
      <c r="A14" s="53" t="s">
        <v>172</v>
      </c>
      <c r="B14" s="170">
        <v>14559198.859999999</v>
      </c>
      <c r="C14" s="170">
        <v>15166832.08</v>
      </c>
      <c r="D14" s="170">
        <v>15133719.83</v>
      </c>
    </row>
    <row r="15" spans="1:11">
      <c r="A15" s="53" t="s">
        <v>173</v>
      </c>
      <c r="B15" s="170">
        <v>622663.75</v>
      </c>
      <c r="C15" s="170">
        <v>1843412.16</v>
      </c>
      <c r="D15" s="170">
        <v>1798576.6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1399163</v>
      </c>
      <c r="D17" s="40">
        <f>D18+D19</f>
        <v>1399163</v>
      </c>
    </row>
    <row r="18" spans="1:4">
      <c r="A18" s="53" t="s">
        <v>175</v>
      </c>
      <c r="B18" s="119">
        <v>0</v>
      </c>
      <c r="C18" s="171">
        <v>1399163</v>
      </c>
      <c r="D18" s="171">
        <v>1399163</v>
      </c>
    </row>
    <row r="19" spans="1:4" ht="14.25" customHeight="1">
      <c r="A19" s="53" t="s">
        <v>176</v>
      </c>
      <c r="B19" s="119">
        <v>0</v>
      </c>
      <c r="C19" s="23">
        <v>0</v>
      </c>
      <c r="D19" s="117">
        <v>0</v>
      </c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747611.90000000224</v>
      </c>
      <c r="D21" s="40">
        <f t="shared" si="4"/>
        <v>742367.28999999911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747611.90000000224</v>
      </c>
      <c r="D23" s="40">
        <f t="shared" si="5"/>
        <v>742367.28999999911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6">C23-C17</f>
        <v>-651551.09999999776</v>
      </c>
      <c r="D25" s="40">
        <f>D23-D17</f>
        <v>-656795.71000000089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172">
        <v>0</v>
      </c>
      <c r="C30" s="172">
        <v>0</v>
      </c>
      <c r="D30" s="172">
        <v>0</v>
      </c>
    </row>
    <row r="31" spans="1:4">
      <c r="A31" s="53" t="s">
        <v>188</v>
      </c>
      <c r="B31" s="172">
        <v>0</v>
      </c>
      <c r="C31" s="172">
        <v>0</v>
      </c>
      <c r="D31" s="172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-651551.09999999776</v>
      </c>
      <c r="D33" s="61">
        <f t="shared" si="8"/>
        <v>-656795.71000000089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>
        <v>0</v>
      </c>
      <c r="C38" s="60">
        <v>0</v>
      </c>
      <c r="D38" s="60">
        <v>0</v>
      </c>
    </row>
    <row r="39" spans="1:4">
      <c r="A39" s="53" t="s">
        <v>193</v>
      </c>
      <c r="B39" s="60">
        <v>0</v>
      </c>
      <c r="C39" s="60">
        <v>0</v>
      </c>
      <c r="D39" s="60">
        <v>0</v>
      </c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>
        <v>0</v>
      </c>
      <c r="C41" s="60">
        <v>0</v>
      </c>
      <c r="D41" s="60">
        <v>0</v>
      </c>
    </row>
    <row r="42" spans="1:4">
      <c r="A42" s="53" t="s">
        <v>196</v>
      </c>
      <c r="B42" s="60">
        <v>0</v>
      </c>
      <c r="C42" s="60">
        <v>0</v>
      </c>
      <c r="D42" s="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14559198.859999999</v>
      </c>
      <c r="C48" s="124">
        <f>C9</f>
        <v>15719724.84</v>
      </c>
      <c r="D48" s="124">
        <f t="shared" ref="D48" si="12">D9</f>
        <v>15719723.93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-1</v>
      </c>
    </row>
    <row r="50" spans="1:4">
      <c r="A50" s="128" t="s">
        <v>192</v>
      </c>
      <c r="B50" s="60">
        <v>0</v>
      </c>
      <c r="C50" s="60">
        <v>0</v>
      </c>
      <c r="D50" s="60">
        <v>0</v>
      </c>
    </row>
    <row r="51" spans="1:4">
      <c r="A51" s="128" t="s">
        <v>195</v>
      </c>
      <c r="B51" s="60">
        <v>0</v>
      </c>
      <c r="C51" s="60">
        <v>0</v>
      </c>
      <c r="D51" s="60">
        <v>1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14559198.859999999</v>
      </c>
      <c r="C53" s="60">
        <f t="shared" ref="C53:D53" si="14">C14</f>
        <v>15166832.08</v>
      </c>
      <c r="D53" s="60">
        <f t="shared" si="14"/>
        <v>15133719.83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5">C18</f>
        <v>1399163</v>
      </c>
      <c r="D55" s="60">
        <f t="shared" si="15"/>
        <v>1399163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1952055.7599999998</v>
      </c>
      <c r="D57" s="61">
        <f t="shared" ref="D57" si="16">D48+D49-D53+D55</f>
        <v>1985166.0999999996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7">C57-C49</f>
        <v>1952055.7599999998</v>
      </c>
      <c r="D59" s="61">
        <f t="shared" si="17"/>
        <v>1985167.0999999996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622663.75</v>
      </c>
      <c r="C63" s="122">
        <f t="shared" ref="C63:D63" si="18">C10</f>
        <v>638968.30000000005</v>
      </c>
      <c r="D63" s="122">
        <f t="shared" si="18"/>
        <v>555776.79</v>
      </c>
    </row>
    <row r="64" spans="1:4" ht="30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>
      <c r="A65" s="128" t="s">
        <v>193</v>
      </c>
      <c r="B65" s="23">
        <v>1</v>
      </c>
      <c r="C65" s="23">
        <v>1</v>
      </c>
      <c r="D65" s="23">
        <v>1</v>
      </c>
    </row>
    <row r="66" spans="1:4">
      <c r="A66" s="128" t="s">
        <v>196</v>
      </c>
      <c r="B66" s="23">
        <v>1</v>
      </c>
      <c r="C66" s="23">
        <v>1</v>
      </c>
      <c r="D66" s="23">
        <v>1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622663.75</v>
      </c>
      <c r="C68" s="23">
        <f t="shared" ref="C68:D68" si="20">C15</f>
        <v>1843412.16</v>
      </c>
      <c r="D68" s="23">
        <f t="shared" si="20"/>
        <v>1798576.6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2">C63+C64-C68+C70</f>
        <v>-1204443.8599999999</v>
      </c>
      <c r="D72" s="40">
        <f t="shared" si="22"/>
        <v>-1242799.81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-1204443.8599999999</v>
      </c>
      <c r="D74" s="40">
        <f t="shared" ref="D74" si="23">D72-D64</f>
        <v>-1242799.81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15181862.609999999</v>
      </c>
      <c r="Q2" s="18">
        <f>'Formato 4'!C8</f>
        <v>16358693.140000001</v>
      </c>
      <c r="R2" s="18">
        <f>'Formato 4'!D8</f>
        <v>16275500.719999999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14559198.859999999</v>
      </c>
      <c r="Q3" s="18">
        <f>'Formato 4'!C9</f>
        <v>15719724.84</v>
      </c>
      <c r="R3" s="18">
        <f>'Formato 4'!D9</f>
        <v>15719723.93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622663.75</v>
      </c>
      <c r="Q4" s="18">
        <f>'Formato 4'!C10</f>
        <v>638968.30000000005</v>
      </c>
      <c r="R4" s="18">
        <f>'Formato 4'!D10</f>
        <v>555776.79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15181862.609999999</v>
      </c>
      <c r="Q6" s="18">
        <f>'Formato 4'!C13</f>
        <v>17010244.239999998</v>
      </c>
      <c r="R6" s="18">
        <f>'Formato 4'!D13</f>
        <v>16932296.43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14559198.859999999</v>
      </c>
      <c r="Q7" s="18">
        <f>'Formato 4'!C14</f>
        <v>15166832.08</v>
      </c>
      <c r="R7" s="18">
        <f>'Formato 4'!D14</f>
        <v>15133719.83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622663.75</v>
      </c>
      <c r="Q8" s="18">
        <f>'Formato 4'!C15</f>
        <v>1843412.16</v>
      </c>
      <c r="R8" s="18">
        <f>'Formato 4'!D15</f>
        <v>1798576.6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1399163</v>
      </c>
      <c r="R9" s="18">
        <f>'Formato 4'!D17</f>
        <v>1399163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1399163</v>
      </c>
      <c r="R10" s="18">
        <f>'Formato 4'!D18</f>
        <v>1399163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747611.90000000224</v>
      </c>
      <c r="R12" s="18">
        <f>'Formato 4'!D21</f>
        <v>742367.28999999911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0</v>
      </c>
      <c r="Q13" s="18">
        <f>'Formato 4'!C23</f>
        <v>747611.90000000224</v>
      </c>
      <c r="R13" s="18">
        <f>'Formato 4'!D23</f>
        <v>742367.28999999911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0</v>
      </c>
      <c r="Q14" s="18">
        <f>'Formato 4'!C25</f>
        <v>-651551.09999999776</v>
      </c>
      <c r="R14" s="18">
        <f>'Formato 4'!D25</f>
        <v>-656795.71000000089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0</v>
      </c>
      <c r="Q18">
        <f>'Formato 4'!C33</f>
        <v>-651551.09999999776</v>
      </c>
      <c r="R18">
        <f>'Formato 4'!D33</f>
        <v>-656795.71000000089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14559198.859999999</v>
      </c>
      <c r="Q26">
        <f>'Formato 4'!C48</f>
        <v>15719724.84</v>
      </c>
      <c r="R26">
        <f>'Formato 4'!D48</f>
        <v>15719723.93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-1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1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14559198.859999999</v>
      </c>
      <c r="Q30">
        <f>'Formato 4'!C53</f>
        <v>15166832.08</v>
      </c>
      <c r="R30">
        <f>'Formato 4'!D53</f>
        <v>15133719.83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1399163</v>
      </c>
      <c r="R31">
        <f>'Formato 4'!D55</f>
        <v>1399163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622663.75</v>
      </c>
      <c r="Q32">
        <f>'Formato 4'!C63</f>
        <v>638968.30000000005</v>
      </c>
      <c r="R32">
        <f>'Formato 4'!D63</f>
        <v>555776.79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622663.75</v>
      </c>
      <c r="Q36">
        <f>'Formato 4'!C68</f>
        <v>1843412.16</v>
      </c>
      <c r="R36">
        <f>'Formato 4'!D68</f>
        <v>1798576.6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-1204443.8599999999</v>
      </c>
      <c r="R38">
        <f>'Formato 4'!D72</f>
        <v>-1242799.81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-1204443.8599999999</v>
      </c>
      <c r="R39">
        <f>'Formato 4'!D74</f>
        <v>-1242799.81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9" zoomScale="85" zoomScaleNormal="85" workbookViewId="0">
      <selection activeCell="G68" sqref="G68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65" t="s">
        <v>206</v>
      </c>
      <c r="B1" s="265"/>
      <c r="C1" s="265"/>
      <c r="D1" s="265"/>
      <c r="E1" s="265"/>
      <c r="F1" s="265"/>
      <c r="G1" s="265"/>
    </row>
    <row r="2" spans="1:8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8"/>
      <c r="G2" s="249"/>
    </row>
    <row r="3" spans="1:8">
      <c r="A3" s="250" t="s">
        <v>207</v>
      </c>
      <c r="B3" s="251"/>
      <c r="C3" s="251"/>
      <c r="D3" s="251"/>
      <c r="E3" s="251"/>
      <c r="F3" s="251"/>
      <c r="G3" s="252"/>
    </row>
    <row r="4" spans="1:8">
      <c r="A4" s="253" t="str">
        <f>TRIMESTRE</f>
        <v>Del 1 de enero al 31 de diciembre de 2018 (b)</v>
      </c>
      <c r="B4" s="254"/>
      <c r="C4" s="254"/>
      <c r="D4" s="254"/>
      <c r="E4" s="254"/>
      <c r="F4" s="254"/>
      <c r="G4" s="255"/>
    </row>
    <row r="5" spans="1:8">
      <c r="A5" s="256" t="s">
        <v>118</v>
      </c>
      <c r="B5" s="257"/>
      <c r="C5" s="257"/>
      <c r="D5" s="257"/>
      <c r="E5" s="257"/>
      <c r="F5" s="257"/>
      <c r="G5" s="258"/>
    </row>
    <row r="6" spans="1:8">
      <c r="A6" s="262" t="s">
        <v>214</v>
      </c>
      <c r="B6" s="264" t="s">
        <v>208</v>
      </c>
      <c r="C6" s="264"/>
      <c r="D6" s="264"/>
      <c r="E6" s="264"/>
      <c r="F6" s="264"/>
      <c r="G6" s="264" t="s">
        <v>209</v>
      </c>
    </row>
    <row r="7" spans="1:8" ht="30">
      <c r="A7" s="26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64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 ht="14.25" customHeight="1">
      <c r="A9" s="53" t="s">
        <v>216</v>
      </c>
      <c r="B9" s="173">
        <v>0</v>
      </c>
      <c r="C9" s="173">
        <v>0</v>
      </c>
      <c r="D9" s="173">
        <v>0</v>
      </c>
      <c r="E9" s="173">
        <v>0</v>
      </c>
      <c r="F9" s="173">
        <v>0</v>
      </c>
      <c r="G9" s="60">
        <f>F9-B9</f>
        <v>0</v>
      </c>
      <c r="H9" s="8"/>
    </row>
    <row r="10" spans="1:8" ht="14.25" customHeight="1">
      <c r="A10" s="53" t="s">
        <v>217</v>
      </c>
      <c r="B10" s="173">
        <v>0</v>
      </c>
      <c r="C10" s="173">
        <v>0</v>
      </c>
      <c r="D10" s="173">
        <v>0</v>
      </c>
      <c r="E10" s="173">
        <v>0</v>
      </c>
      <c r="F10" s="173">
        <v>0</v>
      </c>
      <c r="G10" s="60">
        <f t="shared" ref="G10:G15" si="0">F10-B10</f>
        <v>0</v>
      </c>
    </row>
    <row r="11" spans="1:8" ht="14.25" customHeight="1">
      <c r="A11" s="53" t="s">
        <v>218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60">
        <f t="shared" si="0"/>
        <v>0</v>
      </c>
    </row>
    <row r="12" spans="1:8" ht="14.25" customHeight="1">
      <c r="A12" s="53" t="s">
        <v>219</v>
      </c>
      <c r="B12" s="173">
        <v>804921.65</v>
      </c>
      <c r="C12" s="173">
        <v>0</v>
      </c>
      <c r="D12" s="173">
        <v>804921.65</v>
      </c>
      <c r="E12" s="173">
        <v>870421</v>
      </c>
      <c r="F12" s="173">
        <v>870421</v>
      </c>
      <c r="G12" s="60">
        <f t="shared" si="0"/>
        <v>65499.349999999977</v>
      </c>
    </row>
    <row r="13" spans="1:8" ht="14.25" customHeight="1">
      <c r="A13" s="53" t="s">
        <v>220</v>
      </c>
      <c r="B13" s="173">
        <v>515000</v>
      </c>
      <c r="C13" s="173">
        <v>65015</v>
      </c>
      <c r="D13" s="173">
        <v>580015</v>
      </c>
      <c r="E13" s="173">
        <v>117992.69</v>
      </c>
      <c r="F13" s="173">
        <v>117991.78</v>
      </c>
      <c r="G13" s="60">
        <f t="shared" si="0"/>
        <v>-397008.22</v>
      </c>
    </row>
    <row r="14" spans="1:8" ht="14.25" customHeight="1">
      <c r="A14" s="53" t="s">
        <v>221</v>
      </c>
      <c r="B14" s="174">
        <v>7000</v>
      </c>
      <c r="C14" s="174">
        <v>11500</v>
      </c>
      <c r="D14" s="174">
        <v>18500</v>
      </c>
      <c r="E14" s="174">
        <v>40569</v>
      </c>
      <c r="F14" s="174">
        <v>40569</v>
      </c>
      <c r="G14" s="60">
        <f t="shared" si="0"/>
        <v>33569</v>
      </c>
    </row>
    <row r="15" spans="1:8" ht="14.25" customHeight="1">
      <c r="A15" s="53" t="s">
        <v>222</v>
      </c>
      <c r="B15" s="175">
        <v>0</v>
      </c>
      <c r="C15" s="175">
        <v>0</v>
      </c>
      <c r="D15" s="175">
        <v>0</v>
      </c>
      <c r="E15" s="175">
        <v>368491</v>
      </c>
      <c r="F15" s="175">
        <v>368491</v>
      </c>
      <c r="G15" s="60">
        <f t="shared" si="0"/>
        <v>368491</v>
      </c>
    </row>
    <row r="16" spans="1:8" ht="14.25" customHeight="1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>
      <c r="A17" s="63" t="s">
        <v>223</v>
      </c>
      <c r="B17" s="176">
        <v>0</v>
      </c>
      <c r="C17" s="176">
        <v>0</v>
      </c>
      <c r="D17" s="176">
        <v>0</v>
      </c>
      <c r="E17" s="176">
        <v>0</v>
      </c>
      <c r="F17" s="176">
        <v>0</v>
      </c>
      <c r="G17" s="60">
        <f>F17-B17</f>
        <v>0</v>
      </c>
    </row>
    <row r="18" spans="1:7">
      <c r="A18" s="63" t="s">
        <v>224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60">
        <f t="shared" ref="G18:G27" si="2">F18-B18</f>
        <v>0</v>
      </c>
    </row>
    <row r="19" spans="1:7">
      <c r="A19" s="63" t="s">
        <v>225</v>
      </c>
      <c r="B19" s="176"/>
      <c r="C19" s="176"/>
      <c r="D19" s="176">
        <v>0</v>
      </c>
      <c r="E19" s="176"/>
      <c r="F19" s="176"/>
      <c r="G19" s="60">
        <f t="shared" si="2"/>
        <v>0</v>
      </c>
    </row>
    <row r="20" spans="1:7">
      <c r="A20" s="63" t="s">
        <v>226</v>
      </c>
      <c r="B20" s="176"/>
      <c r="C20" s="176"/>
      <c r="D20" s="176">
        <v>0</v>
      </c>
      <c r="E20" s="176"/>
      <c r="F20" s="176"/>
      <c r="G20" s="60">
        <f t="shared" si="2"/>
        <v>0</v>
      </c>
    </row>
    <row r="21" spans="1:7">
      <c r="A21" s="63" t="s">
        <v>227</v>
      </c>
      <c r="B21" s="176"/>
      <c r="C21" s="176"/>
      <c r="D21" s="176">
        <v>0</v>
      </c>
      <c r="E21" s="176"/>
      <c r="F21" s="176"/>
      <c r="G21" s="60">
        <f t="shared" si="2"/>
        <v>0</v>
      </c>
    </row>
    <row r="22" spans="1:7">
      <c r="A22" s="63" t="s">
        <v>228</v>
      </c>
      <c r="B22" s="176"/>
      <c r="C22" s="176"/>
      <c r="D22" s="176">
        <v>0</v>
      </c>
      <c r="E22" s="176"/>
      <c r="F22" s="176"/>
      <c r="G22" s="60">
        <f t="shared" si="2"/>
        <v>0</v>
      </c>
    </row>
    <row r="23" spans="1:7">
      <c r="A23" s="63" t="s">
        <v>229</v>
      </c>
      <c r="B23" s="176"/>
      <c r="C23" s="176"/>
      <c r="D23" s="176">
        <v>0</v>
      </c>
      <c r="E23" s="176"/>
      <c r="F23" s="176"/>
      <c r="G23" s="60">
        <f t="shared" si="2"/>
        <v>0</v>
      </c>
    </row>
    <row r="24" spans="1:7">
      <c r="A24" s="63" t="s">
        <v>230</v>
      </c>
      <c r="B24" s="176"/>
      <c r="C24" s="176"/>
      <c r="D24" s="176">
        <v>0</v>
      </c>
      <c r="E24" s="176"/>
      <c r="F24" s="176"/>
      <c r="G24" s="60">
        <f t="shared" si="2"/>
        <v>0</v>
      </c>
    </row>
    <row r="25" spans="1:7">
      <c r="A25" s="63" t="s">
        <v>231</v>
      </c>
      <c r="B25" s="176"/>
      <c r="C25" s="176"/>
      <c r="D25" s="176">
        <v>0</v>
      </c>
      <c r="E25" s="176"/>
      <c r="F25" s="176"/>
      <c r="G25" s="60">
        <f t="shared" si="2"/>
        <v>0</v>
      </c>
    </row>
    <row r="26" spans="1:7" ht="14.25" customHeight="1">
      <c r="A26" s="63" t="s">
        <v>232</v>
      </c>
      <c r="B26" s="176"/>
      <c r="C26" s="176"/>
      <c r="D26" s="176">
        <v>0</v>
      </c>
      <c r="E26" s="176"/>
      <c r="F26" s="176"/>
      <c r="G26" s="60">
        <f t="shared" si="2"/>
        <v>0</v>
      </c>
    </row>
    <row r="27" spans="1:7">
      <c r="A27" s="63" t="s">
        <v>233</v>
      </c>
      <c r="B27" s="176"/>
      <c r="C27" s="176"/>
      <c r="D27" s="176">
        <v>0</v>
      </c>
      <c r="E27" s="176"/>
      <c r="F27" s="176"/>
      <c r="G27" s="60">
        <f t="shared" si="2"/>
        <v>0</v>
      </c>
    </row>
    <row r="28" spans="1:7">
      <c r="A28" s="53" t="s">
        <v>234</v>
      </c>
      <c r="B28" s="176"/>
      <c r="C28" s="176"/>
      <c r="D28" s="176">
        <v>0</v>
      </c>
      <c r="E28" s="176"/>
      <c r="F28" s="176"/>
      <c r="G28" s="60">
        <f t="shared" ref="G28" si="3">SUM(G29:G33)</f>
        <v>0</v>
      </c>
    </row>
    <row r="29" spans="1:7">
      <c r="A29" s="63" t="s">
        <v>235</v>
      </c>
      <c r="B29" s="178">
        <v>0</v>
      </c>
      <c r="C29" s="178">
        <v>0</v>
      </c>
      <c r="D29" s="178">
        <v>0</v>
      </c>
      <c r="E29" s="178">
        <v>0</v>
      </c>
      <c r="F29" s="178">
        <v>0</v>
      </c>
      <c r="G29" s="60">
        <f>F29-B29</f>
        <v>0</v>
      </c>
    </row>
    <row r="30" spans="1:7">
      <c r="A30" s="63" t="s">
        <v>236</v>
      </c>
      <c r="B30" s="177"/>
      <c r="C30" s="177"/>
      <c r="D30" s="177">
        <v>0</v>
      </c>
      <c r="E30" s="177"/>
      <c r="F30" s="177"/>
      <c r="G30" s="60">
        <f>F30-B30</f>
        <v>0</v>
      </c>
    </row>
    <row r="31" spans="1:7">
      <c r="A31" s="63" t="s">
        <v>237</v>
      </c>
      <c r="B31" s="177"/>
      <c r="C31" s="177"/>
      <c r="D31" s="177">
        <v>0</v>
      </c>
      <c r="E31" s="177"/>
      <c r="F31" s="177"/>
      <c r="G31" s="60">
        <f t="shared" ref="G31:G34" si="4">F31-B31</f>
        <v>0</v>
      </c>
    </row>
    <row r="32" spans="1:7">
      <c r="A32" s="63" t="s">
        <v>238</v>
      </c>
      <c r="B32" s="177"/>
      <c r="C32" s="177"/>
      <c r="D32" s="177">
        <v>0</v>
      </c>
      <c r="E32" s="177"/>
      <c r="F32" s="177"/>
      <c r="G32" s="60">
        <f t="shared" si="4"/>
        <v>0</v>
      </c>
    </row>
    <row r="33" spans="1:8">
      <c r="A33" s="63" t="s">
        <v>239</v>
      </c>
      <c r="B33" s="177"/>
      <c r="C33" s="177"/>
      <c r="D33" s="177">
        <v>0</v>
      </c>
      <c r="E33" s="177"/>
      <c r="F33" s="177"/>
      <c r="G33" s="60">
        <f t="shared" si="4"/>
        <v>0</v>
      </c>
    </row>
    <row r="34" spans="1:8">
      <c r="A34" s="53" t="s">
        <v>240</v>
      </c>
      <c r="B34" s="177"/>
      <c r="C34" s="177"/>
      <c r="D34" s="177">
        <v>0</v>
      </c>
      <c r="E34" s="177"/>
      <c r="F34" s="177"/>
      <c r="G34" s="60">
        <f t="shared" si="4"/>
        <v>0</v>
      </c>
    </row>
    <row r="35" spans="1:8">
      <c r="A35" s="53" t="s">
        <v>241</v>
      </c>
      <c r="B35" s="180">
        <v>13232277.210000001</v>
      </c>
      <c r="C35" s="180">
        <v>1158438</v>
      </c>
      <c r="D35" s="180">
        <v>14390715.210000001</v>
      </c>
      <c r="E35" s="180">
        <v>14322251.15</v>
      </c>
      <c r="F35" s="180">
        <v>14322251.15</v>
      </c>
      <c r="G35" s="60">
        <f>G36</f>
        <v>0</v>
      </c>
    </row>
    <row r="36" spans="1:8">
      <c r="A36" s="63" t="s">
        <v>242</v>
      </c>
      <c r="B36" s="179">
        <v>0</v>
      </c>
      <c r="C36" s="179">
        <v>0</v>
      </c>
      <c r="D36" s="179">
        <v>0</v>
      </c>
      <c r="E36" s="179">
        <v>0</v>
      </c>
      <c r="F36" s="179">
        <v>0</v>
      </c>
      <c r="G36" s="60">
        <f>F36-B36</f>
        <v>0</v>
      </c>
    </row>
    <row r="37" spans="1:8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>
      <c r="A38" s="63" t="s">
        <v>244</v>
      </c>
      <c r="B38" s="181"/>
      <c r="C38" s="181"/>
      <c r="D38" s="181">
        <v>0</v>
      </c>
      <c r="E38" s="181"/>
      <c r="F38" s="181"/>
      <c r="G38" s="60">
        <f>F38-B38</f>
        <v>0</v>
      </c>
    </row>
    <row r="39" spans="1:8">
      <c r="A39" s="63" t="s">
        <v>245</v>
      </c>
      <c r="B39" s="181"/>
      <c r="C39" s="181"/>
      <c r="D39" s="181">
        <v>0</v>
      </c>
      <c r="E39" s="181"/>
      <c r="F39" s="181"/>
      <c r="G39" s="60">
        <f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14559198.860000001</v>
      </c>
      <c r="C41" s="61">
        <f t="shared" ref="C41:E41" si="6">SUM(C9,C10,C11,C12,C13,C14,C15,C16,C28,C34,C35,C37)</f>
        <v>1234953</v>
      </c>
      <c r="D41" s="61">
        <f t="shared" si="6"/>
        <v>15794151.860000001</v>
      </c>
      <c r="E41" s="61">
        <f t="shared" si="6"/>
        <v>15719724.84</v>
      </c>
      <c r="F41" s="61">
        <f>SUM(F9,F10,F11,F12,F13,F14,F15,F16,F28,F34,F35,F37)</f>
        <v>15719723.93</v>
      </c>
      <c r="G41" s="61">
        <f>SUM(G9,G10,G11,G12,G13,G14,G15,G16,G28,G34,G35,G37)</f>
        <v>70551.13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70551.13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>
      <c r="A46" s="69" t="s">
        <v>249</v>
      </c>
      <c r="B46" s="182"/>
      <c r="C46" s="182"/>
      <c r="D46" s="182">
        <v>0</v>
      </c>
      <c r="E46" s="182"/>
      <c r="F46" s="182"/>
      <c r="G46" s="60">
        <f>F46-B46</f>
        <v>0</v>
      </c>
    </row>
    <row r="47" spans="1:8">
      <c r="A47" s="69" t="s">
        <v>250</v>
      </c>
      <c r="B47" s="182"/>
      <c r="C47" s="182"/>
      <c r="D47" s="182">
        <v>0</v>
      </c>
      <c r="E47" s="182"/>
      <c r="F47" s="182"/>
      <c r="G47" s="60">
        <f t="shared" ref="G47:G53" si="8">F47-B47</f>
        <v>0</v>
      </c>
    </row>
    <row r="48" spans="1:8">
      <c r="A48" s="69" t="s">
        <v>251</v>
      </c>
      <c r="B48" s="182">
        <v>0</v>
      </c>
      <c r="C48" s="182">
        <v>0</v>
      </c>
      <c r="D48" s="182">
        <v>0</v>
      </c>
      <c r="E48" s="182">
        <v>0</v>
      </c>
      <c r="F48" s="182">
        <v>0</v>
      </c>
      <c r="G48" s="60">
        <f t="shared" si="8"/>
        <v>0</v>
      </c>
    </row>
    <row r="49" spans="1:7" ht="30">
      <c r="A49" s="69" t="s">
        <v>252</v>
      </c>
      <c r="B49" s="182">
        <v>0</v>
      </c>
      <c r="C49" s="182">
        <v>0</v>
      </c>
      <c r="D49" s="182">
        <v>0</v>
      </c>
      <c r="E49" s="182">
        <v>0</v>
      </c>
      <c r="F49" s="182">
        <v>0</v>
      </c>
      <c r="G49" s="60">
        <f t="shared" si="8"/>
        <v>0</v>
      </c>
    </row>
    <row r="50" spans="1:7">
      <c r="A50" s="69" t="s">
        <v>253</v>
      </c>
      <c r="B50" s="182"/>
      <c r="C50" s="182"/>
      <c r="D50" s="182">
        <v>0</v>
      </c>
      <c r="E50" s="182"/>
      <c r="F50" s="182"/>
      <c r="G50" s="60">
        <f t="shared" si="8"/>
        <v>0</v>
      </c>
    </row>
    <row r="51" spans="1:7">
      <c r="A51" s="69" t="s">
        <v>254</v>
      </c>
      <c r="B51" s="182"/>
      <c r="C51" s="182"/>
      <c r="D51" s="182">
        <v>0</v>
      </c>
      <c r="E51" s="182"/>
      <c r="F51" s="182"/>
      <c r="G51" s="60">
        <f t="shared" si="8"/>
        <v>0</v>
      </c>
    </row>
    <row r="52" spans="1:7">
      <c r="A52" s="48" t="s">
        <v>255</v>
      </c>
      <c r="B52" s="182"/>
      <c r="C52" s="182"/>
      <c r="D52" s="182">
        <v>0</v>
      </c>
      <c r="E52" s="182"/>
      <c r="F52" s="182"/>
      <c r="G52" s="60">
        <f t="shared" si="8"/>
        <v>0</v>
      </c>
    </row>
    <row r="53" spans="1:7">
      <c r="A53" s="63" t="s">
        <v>256</v>
      </c>
      <c r="B53" s="182"/>
      <c r="C53" s="182"/>
      <c r="D53" s="182">
        <v>0</v>
      </c>
      <c r="E53" s="182"/>
      <c r="F53" s="182"/>
      <c r="G53" s="60">
        <f t="shared" si="8"/>
        <v>0</v>
      </c>
    </row>
    <row r="54" spans="1:7">
      <c r="A54" s="53" t="s">
        <v>257</v>
      </c>
      <c r="B54" s="60">
        <f>SUM(B55:B58)</f>
        <v>622663.75</v>
      </c>
      <c r="C54" s="60">
        <f t="shared" ref="C54:G54" si="9">SUM(C55:C58)</f>
        <v>27402.560000000001</v>
      </c>
      <c r="D54" s="60">
        <f t="shared" si="9"/>
        <v>650066.31000000006</v>
      </c>
      <c r="E54" s="60">
        <f t="shared" si="9"/>
        <v>638968.30000000005</v>
      </c>
      <c r="F54" s="60">
        <f t="shared" si="9"/>
        <v>555776.79</v>
      </c>
      <c r="G54" s="60">
        <f t="shared" si="9"/>
        <v>-66886.959999999963</v>
      </c>
    </row>
    <row r="55" spans="1:7">
      <c r="A55" s="48" t="s">
        <v>258</v>
      </c>
      <c r="B55" s="183"/>
      <c r="C55" s="183"/>
      <c r="D55" s="183">
        <v>0</v>
      </c>
      <c r="E55" s="183"/>
      <c r="F55" s="183"/>
      <c r="G55" s="60">
        <f>F55-B55</f>
        <v>0</v>
      </c>
    </row>
    <row r="56" spans="1:7">
      <c r="A56" s="69" t="s">
        <v>259</v>
      </c>
      <c r="B56" s="183"/>
      <c r="C56" s="183"/>
      <c r="D56" s="183">
        <v>0</v>
      </c>
      <c r="E56" s="183"/>
      <c r="F56" s="183"/>
      <c r="G56" s="60">
        <f t="shared" ref="G56:G58" si="10">F56-B56</f>
        <v>0</v>
      </c>
    </row>
    <row r="57" spans="1:7">
      <c r="A57" s="69" t="s">
        <v>260</v>
      </c>
      <c r="B57" s="183"/>
      <c r="C57" s="183"/>
      <c r="D57" s="183">
        <v>0</v>
      </c>
      <c r="E57" s="183"/>
      <c r="F57" s="183"/>
      <c r="G57" s="60">
        <f t="shared" si="10"/>
        <v>0</v>
      </c>
    </row>
    <row r="58" spans="1:7">
      <c r="A58" s="48" t="s">
        <v>261</v>
      </c>
      <c r="B58" s="183">
        <v>622663.75</v>
      </c>
      <c r="C58" s="183">
        <v>27402.560000000001</v>
      </c>
      <c r="D58" s="183">
        <v>650066.31000000006</v>
      </c>
      <c r="E58" s="183">
        <v>638968.30000000005</v>
      </c>
      <c r="F58" s="183">
        <v>555776.79</v>
      </c>
      <c r="G58" s="60">
        <f t="shared" si="10"/>
        <v>-66886.959999999963</v>
      </c>
    </row>
    <row r="59" spans="1:7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>
      <c r="A60" s="69" t="s">
        <v>263</v>
      </c>
      <c r="B60" s="184"/>
      <c r="C60" s="184"/>
      <c r="D60" s="184">
        <v>0</v>
      </c>
      <c r="E60" s="184"/>
      <c r="F60" s="184"/>
      <c r="G60" s="60">
        <f>F60-B60</f>
        <v>0</v>
      </c>
    </row>
    <row r="61" spans="1:7">
      <c r="A61" s="69" t="s">
        <v>264</v>
      </c>
      <c r="B61" s="184"/>
      <c r="C61" s="184"/>
      <c r="D61" s="184">
        <v>0</v>
      </c>
      <c r="E61" s="184"/>
      <c r="F61" s="184"/>
      <c r="G61" s="60">
        <f>F61-B61</f>
        <v>0</v>
      </c>
    </row>
    <row r="62" spans="1:7">
      <c r="A62" s="53" t="s">
        <v>265</v>
      </c>
      <c r="B62" s="185"/>
      <c r="C62" s="185"/>
      <c r="D62" s="185">
        <v>0</v>
      </c>
      <c r="E62" s="185"/>
      <c r="F62" s="185"/>
      <c r="G62" s="60">
        <f>F62-B62</f>
        <v>0</v>
      </c>
    </row>
    <row r="63" spans="1:7">
      <c r="A63" s="53" t="s">
        <v>266</v>
      </c>
      <c r="B63" s="185"/>
      <c r="C63" s="185"/>
      <c r="D63" s="185">
        <v>0</v>
      </c>
      <c r="E63" s="185"/>
      <c r="F63" s="185"/>
      <c r="G63" s="60">
        <f>F63-B63</f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622663.75</v>
      </c>
      <c r="C65" s="61">
        <f t="shared" ref="C65:G65" si="12">C45+C54+C59+C62+C63</f>
        <v>27402.560000000001</v>
      </c>
      <c r="D65" s="61">
        <f t="shared" si="12"/>
        <v>650066.31000000006</v>
      </c>
      <c r="E65" s="61">
        <f t="shared" si="12"/>
        <v>638968.30000000005</v>
      </c>
      <c r="F65" s="61">
        <f t="shared" si="12"/>
        <v>555776.79</v>
      </c>
      <c r="G65" s="61">
        <f t="shared" si="12"/>
        <v>-66886.959999999963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13">C68</f>
        <v>2742744.32</v>
      </c>
      <c r="D67" s="61">
        <f t="shared" si="13"/>
        <v>2742744.32</v>
      </c>
      <c r="E67" s="61">
        <f t="shared" si="13"/>
        <v>2742744.32</v>
      </c>
      <c r="F67" s="61">
        <f t="shared" si="13"/>
        <v>2742744.32</v>
      </c>
      <c r="G67" s="61">
        <f t="shared" si="13"/>
        <v>2742744.32</v>
      </c>
    </row>
    <row r="68" spans="1:7">
      <c r="A68" s="53" t="s">
        <v>269</v>
      </c>
      <c r="B68" s="186">
        <v>0</v>
      </c>
      <c r="C68" s="186">
        <v>2742744.32</v>
      </c>
      <c r="D68" s="186">
        <v>2742744.32</v>
      </c>
      <c r="E68" s="186">
        <v>2742744.32</v>
      </c>
      <c r="F68" s="186">
        <v>2742744.32</v>
      </c>
      <c r="G68" s="60">
        <f>F68-B68</f>
        <v>2742744.32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15181862.610000001</v>
      </c>
      <c r="C70" s="61">
        <f t="shared" ref="C70:G70" si="14">C41+C65+C67</f>
        <v>4005099.88</v>
      </c>
      <c r="D70" s="61">
        <f t="shared" si="14"/>
        <v>19186962.490000002</v>
      </c>
      <c r="E70" s="61">
        <f t="shared" si="14"/>
        <v>19101437.460000001</v>
      </c>
      <c r="F70" s="61">
        <f t="shared" si="14"/>
        <v>19018245.039999999</v>
      </c>
      <c r="G70" s="61">
        <f t="shared" si="14"/>
        <v>2746408.4899999998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87">
        <v>0</v>
      </c>
      <c r="C73" s="187">
        <v>1399163</v>
      </c>
      <c r="D73" s="187">
        <v>1399163</v>
      </c>
      <c r="E73" s="187">
        <v>1399163</v>
      </c>
      <c r="F73" s="187">
        <v>1399163</v>
      </c>
      <c r="G73" s="60">
        <f>F73-B73</f>
        <v>1399163</v>
      </c>
    </row>
    <row r="74" spans="1:7" ht="30">
      <c r="A74" s="130" t="s">
        <v>273</v>
      </c>
      <c r="B74" s="187">
        <v>0</v>
      </c>
      <c r="C74" s="187">
        <v>1343581.32</v>
      </c>
      <c r="D74" s="187">
        <v>1343581.32</v>
      </c>
      <c r="E74" s="187">
        <v>1343581.32</v>
      </c>
      <c r="F74" s="187">
        <v>1343581.32</v>
      </c>
      <c r="G74" s="60">
        <f>F74-B74</f>
        <v>1343581.32</v>
      </c>
    </row>
    <row r="75" spans="1:7">
      <c r="A75" s="120" t="s">
        <v>274</v>
      </c>
      <c r="B75" s="61">
        <f>B73+B74</f>
        <v>0</v>
      </c>
      <c r="C75" s="61">
        <f t="shared" ref="C75:G75" si="15">C73+C74</f>
        <v>2742744.3200000003</v>
      </c>
      <c r="D75" s="61">
        <f t="shared" si="15"/>
        <v>2742744.3200000003</v>
      </c>
      <c r="E75" s="61">
        <f t="shared" si="15"/>
        <v>2742744.3200000003</v>
      </c>
      <c r="F75" s="61">
        <f t="shared" si="15"/>
        <v>2742744.3200000003</v>
      </c>
      <c r="G75" s="61">
        <f t="shared" si="15"/>
        <v>2742744.3200000003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804921.65</v>
      </c>
      <c r="Q6" s="18">
        <f>'Formato 5'!C12</f>
        <v>0</v>
      </c>
      <c r="R6" s="18">
        <f>'Formato 5'!D12</f>
        <v>804921.65</v>
      </c>
      <c r="S6" s="18">
        <f>'Formato 5'!E12</f>
        <v>870421</v>
      </c>
      <c r="T6" s="18">
        <f>'Formato 5'!F12</f>
        <v>870421</v>
      </c>
      <c r="U6" s="18">
        <f>'Formato 5'!G12</f>
        <v>65499.349999999977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515000</v>
      </c>
      <c r="Q7" s="18">
        <f>'Formato 5'!C13</f>
        <v>65015</v>
      </c>
      <c r="R7" s="18">
        <f>'Formato 5'!D13</f>
        <v>580015</v>
      </c>
      <c r="S7" s="18">
        <f>'Formato 5'!E13</f>
        <v>117992.69</v>
      </c>
      <c r="T7" s="18">
        <f>'Formato 5'!F13</f>
        <v>117991.78</v>
      </c>
      <c r="U7" s="18">
        <f>'Formato 5'!G13</f>
        <v>-397008.22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7000</v>
      </c>
      <c r="Q8" s="18">
        <f>'Formato 5'!C14</f>
        <v>11500</v>
      </c>
      <c r="R8" s="18">
        <f>'Formato 5'!D14</f>
        <v>18500</v>
      </c>
      <c r="S8" s="18">
        <f>'Formato 5'!E14</f>
        <v>40569</v>
      </c>
      <c r="T8" s="18">
        <f>'Formato 5'!F14</f>
        <v>40569</v>
      </c>
      <c r="U8" s="18">
        <f>'Formato 5'!G14</f>
        <v>33569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368491</v>
      </c>
      <c r="T9" s="18">
        <f>'Formato 5'!F15</f>
        <v>368491</v>
      </c>
      <c r="U9" s="18">
        <f>'Formato 5'!G15</f>
        <v>368491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13232277.210000001</v>
      </c>
      <c r="Q29" s="18">
        <f>'Formato 5'!C35</f>
        <v>1158438</v>
      </c>
      <c r="R29" s="18">
        <f>'Formato 5'!D35</f>
        <v>14390715.210000001</v>
      </c>
      <c r="S29" s="18">
        <f>'Formato 5'!E35</f>
        <v>14322251.15</v>
      </c>
      <c r="T29" s="18">
        <f>'Formato 5'!F35</f>
        <v>14322251.15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14559198.860000001</v>
      </c>
      <c r="Q34">
        <f>'Formato 5'!C41</f>
        <v>1234953</v>
      </c>
      <c r="R34">
        <f>'Formato 5'!D41</f>
        <v>15794151.860000001</v>
      </c>
      <c r="S34">
        <f>'Formato 5'!E41</f>
        <v>15719724.84</v>
      </c>
      <c r="T34">
        <f>'Formato 5'!F41</f>
        <v>15719723.93</v>
      </c>
      <c r="U34">
        <f>'Formato 5'!G41</f>
        <v>70551.13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70551.13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622663.75</v>
      </c>
      <c r="Q46">
        <f>'Formato 5'!C54</f>
        <v>27402.560000000001</v>
      </c>
      <c r="R46">
        <f>'Formato 5'!D54</f>
        <v>650066.31000000006</v>
      </c>
      <c r="S46">
        <f>'Formato 5'!E54</f>
        <v>638968.30000000005</v>
      </c>
      <c r="T46">
        <f>'Formato 5'!F54</f>
        <v>555776.79</v>
      </c>
      <c r="U46">
        <f>'Formato 5'!G54</f>
        <v>-66886.959999999963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622663.75</v>
      </c>
      <c r="Q50">
        <f>'Formato 5'!C58</f>
        <v>27402.560000000001</v>
      </c>
      <c r="R50">
        <f>'Formato 5'!D58</f>
        <v>650066.31000000006</v>
      </c>
      <c r="S50">
        <f>'Formato 5'!E58</f>
        <v>638968.30000000005</v>
      </c>
      <c r="T50">
        <f>'Formato 5'!F58</f>
        <v>555776.79</v>
      </c>
      <c r="U50">
        <f>'Formato 5'!G58</f>
        <v>-66886.959999999963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622663.75</v>
      </c>
      <c r="Q56">
        <f>'Formato 5'!C65</f>
        <v>27402.560000000001</v>
      </c>
      <c r="R56">
        <f>'Formato 5'!D65</f>
        <v>650066.31000000006</v>
      </c>
      <c r="S56">
        <f>'Formato 5'!E65</f>
        <v>638968.30000000005</v>
      </c>
      <c r="T56">
        <f>'Formato 5'!F65</f>
        <v>555776.79</v>
      </c>
      <c r="U56">
        <f>'Formato 5'!G65</f>
        <v>-66886.959999999963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2742744.32</v>
      </c>
      <c r="R57">
        <f>'Formato 5'!D67</f>
        <v>2742744.32</v>
      </c>
      <c r="S57">
        <f>'Formato 5'!E67</f>
        <v>2742744.32</v>
      </c>
      <c r="T57">
        <f>'Formato 5'!F67</f>
        <v>2742744.32</v>
      </c>
      <c r="U57">
        <f>'Formato 5'!G67</f>
        <v>2742744.32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2742744.32</v>
      </c>
      <c r="R58">
        <f>'Formato 5'!D68</f>
        <v>2742744.32</v>
      </c>
      <c r="S58">
        <f>'Formato 5'!E68</f>
        <v>2742744.32</v>
      </c>
      <c r="T58">
        <f>'Formato 5'!F68</f>
        <v>2742744.32</v>
      </c>
      <c r="U58">
        <f>'Formato 5'!G68</f>
        <v>2742744.32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1399163</v>
      </c>
      <c r="R60">
        <f>'Formato 5'!D73</f>
        <v>1399163</v>
      </c>
      <c r="S60">
        <f>'Formato 5'!E73</f>
        <v>1399163</v>
      </c>
      <c r="T60">
        <f>'Formato 5'!F73</f>
        <v>1399163</v>
      </c>
      <c r="U60">
        <f>'Formato 5'!G73</f>
        <v>1399163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1343581.32</v>
      </c>
      <c r="R61">
        <f>'Formato 5'!D74</f>
        <v>1343581.32</v>
      </c>
      <c r="S61">
        <f>'Formato 5'!E74</f>
        <v>1343581.32</v>
      </c>
      <c r="T61">
        <f>'Formato 5'!F74</f>
        <v>1343581.32</v>
      </c>
      <c r="U61">
        <f>'Formato 5'!G74</f>
        <v>1343581.32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2742744.3200000003</v>
      </c>
      <c r="R62">
        <f>'Formato 5'!D75</f>
        <v>2742744.3200000003</v>
      </c>
      <c r="S62">
        <f>'Formato 5'!E75</f>
        <v>2742744.3200000003</v>
      </c>
      <c r="T62">
        <f>'Formato 5'!F75</f>
        <v>2742744.3200000003</v>
      </c>
      <c r="U62">
        <f>'Formato 5'!G75</f>
        <v>2742744.3200000003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9" zoomScale="120" zoomScaleNormal="120" zoomScalePageLayoutView="90" workbookViewId="0">
      <selection activeCell="D159" sqref="D159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66" t="s">
        <v>3284</v>
      </c>
      <c r="B1" s="265"/>
      <c r="C1" s="265"/>
      <c r="D1" s="265"/>
      <c r="E1" s="265"/>
      <c r="F1" s="265"/>
      <c r="G1" s="265"/>
    </row>
    <row r="2" spans="1:7">
      <c r="A2" s="269" t="str">
        <f>ENTE_PUBLICO_A</f>
        <v>SISTEMA PARA EL DESARROLLO INTEGRAL DE LA FAMILIA DEL MUNICIPIO DE COMONFORT GTO, Gobierno del Estado de Guanajuato (a)</v>
      </c>
      <c r="B2" s="269"/>
      <c r="C2" s="269"/>
      <c r="D2" s="269"/>
      <c r="E2" s="269"/>
      <c r="F2" s="269"/>
      <c r="G2" s="269"/>
    </row>
    <row r="3" spans="1:7">
      <c r="A3" s="270" t="s">
        <v>277</v>
      </c>
      <c r="B3" s="270"/>
      <c r="C3" s="270"/>
      <c r="D3" s="270"/>
      <c r="E3" s="270"/>
      <c r="F3" s="270"/>
      <c r="G3" s="270"/>
    </row>
    <row r="4" spans="1:7">
      <c r="A4" s="270" t="s">
        <v>278</v>
      </c>
      <c r="B4" s="270"/>
      <c r="C4" s="270"/>
      <c r="D4" s="270"/>
      <c r="E4" s="270"/>
      <c r="F4" s="270"/>
      <c r="G4" s="270"/>
    </row>
    <row r="5" spans="1:7">
      <c r="A5" s="271" t="str">
        <f>TRIMESTRE</f>
        <v>Del 1 de enero al 31 de diciembre de 2018 (b)</v>
      </c>
      <c r="B5" s="271"/>
      <c r="C5" s="271"/>
      <c r="D5" s="271"/>
      <c r="E5" s="271"/>
      <c r="F5" s="271"/>
      <c r="G5" s="271"/>
    </row>
    <row r="6" spans="1:7">
      <c r="A6" s="263" t="s">
        <v>118</v>
      </c>
      <c r="B6" s="263"/>
      <c r="C6" s="263"/>
      <c r="D6" s="263"/>
      <c r="E6" s="263"/>
      <c r="F6" s="263"/>
      <c r="G6" s="263"/>
    </row>
    <row r="7" spans="1:7" ht="15" customHeight="1">
      <c r="A7" s="267" t="s">
        <v>0</v>
      </c>
      <c r="B7" s="267" t="s">
        <v>279</v>
      </c>
      <c r="C7" s="267"/>
      <c r="D7" s="267"/>
      <c r="E7" s="267"/>
      <c r="F7" s="267"/>
      <c r="G7" s="268" t="s">
        <v>280</v>
      </c>
    </row>
    <row r="8" spans="1:7" ht="30">
      <c r="A8" s="26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67"/>
    </row>
    <row r="9" spans="1:7">
      <c r="A9" s="82" t="s">
        <v>285</v>
      </c>
      <c r="B9" s="79">
        <f>SUM(B10,B18,B28,B38,B48,B58,B62,B71,B75)</f>
        <v>14559198.859999999</v>
      </c>
      <c r="C9" s="79">
        <f t="shared" ref="C9:G9" si="0">SUM(C10,C18,C28,C38,C48,C58,C62,C71,C75)</f>
        <v>2634116</v>
      </c>
      <c r="D9" s="79">
        <f t="shared" si="0"/>
        <v>17193314.859999999</v>
      </c>
      <c r="E9" s="79">
        <f t="shared" si="0"/>
        <v>15166832.08</v>
      </c>
      <c r="F9" s="79">
        <f t="shared" si="0"/>
        <v>15133719.83</v>
      </c>
      <c r="G9" s="79">
        <f t="shared" si="0"/>
        <v>2026482.7799999989</v>
      </c>
    </row>
    <row r="10" spans="1:7">
      <c r="A10" s="83" t="s">
        <v>286</v>
      </c>
      <c r="B10" s="80">
        <f>SUM(B11:B17)</f>
        <v>11927958.149999999</v>
      </c>
      <c r="C10" s="80">
        <f t="shared" ref="C10:F10" si="1">SUM(C11:C17)</f>
        <v>827235.77</v>
      </c>
      <c r="D10" s="80">
        <f t="shared" si="1"/>
        <v>12755193.919999998</v>
      </c>
      <c r="E10" s="80">
        <f t="shared" si="1"/>
        <v>11469349.890000001</v>
      </c>
      <c r="F10" s="80">
        <f t="shared" si="1"/>
        <v>11469349.890000001</v>
      </c>
      <c r="G10" s="80">
        <f>SUM(G11:G17)</f>
        <v>1285844.0299999991</v>
      </c>
    </row>
    <row r="11" spans="1:7">
      <c r="A11" s="84" t="s">
        <v>287</v>
      </c>
      <c r="B11" s="188">
        <v>4670111.05</v>
      </c>
      <c r="C11" s="188">
        <v>-613822.29</v>
      </c>
      <c r="D11" s="188">
        <v>4056288.76</v>
      </c>
      <c r="E11" s="188">
        <v>4003560.12</v>
      </c>
      <c r="F11" s="188">
        <v>4003560.12</v>
      </c>
      <c r="G11" s="80">
        <f>D11-E11</f>
        <v>52728.639999999665</v>
      </c>
    </row>
    <row r="12" spans="1:7">
      <c r="A12" s="84" t="s">
        <v>288</v>
      </c>
      <c r="B12" s="188">
        <v>3194863.25</v>
      </c>
      <c r="C12" s="188">
        <v>489688.51</v>
      </c>
      <c r="D12" s="188">
        <v>3684551.76</v>
      </c>
      <c r="E12" s="188">
        <v>3663577.85</v>
      </c>
      <c r="F12" s="188">
        <v>3663577.85</v>
      </c>
      <c r="G12" s="80">
        <f>D12-E12</f>
        <v>20973.909999999683</v>
      </c>
    </row>
    <row r="13" spans="1:7" ht="14.25" customHeight="1">
      <c r="A13" s="84" t="s">
        <v>289</v>
      </c>
      <c r="B13" s="188">
        <v>1502539.39</v>
      </c>
      <c r="C13" s="188">
        <v>124878.55</v>
      </c>
      <c r="D13" s="188">
        <v>1627417.94</v>
      </c>
      <c r="E13" s="188">
        <v>1474762</v>
      </c>
      <c r="F13" s="188">
        <v>1474762</v>
      </c>
      <c r="G13" s="80">
        <f t="shared" ref="G13:G17" si="2">D13-E13</f>
        <v>152655.93999999994</v>
      </c>
    </row>
    <row r="14" spans="1:7" ht="14.25" customHeight="1">
      <c r="A14" s="84" t="s">
        <v>290</v>
      </c>
      <c r="B14" s="188">
        <v>40000</v>
      </c>
      <c r="C14" s="188">
        <v>0</v>
      </c>
      <c r="D14" s="188">
        <v>40000</v>
      </c>
      <c r="E14" s="188">
        <v>38999.97</v>
      </c>
      <c r="F14" s="188">
        <v>38999.97</v>
      </c>
      <c r="G14" s="80">
        <f t="shared" si="2"/>
        <v>1000.0299999999988</v>
      </c>
    </row>
    <row r="15" spans="1:7">
      <c r="A15" s="84" t="s">
        <v>291</v>
      </c>
      <c r="B15" s="188">
        <v>2520444.46</v>
      </c>
      <c r="C15" s="188">
        <v>826491</v>
      </c>
      <c r="D15" s="188">
        <v>3346935.46</v>
      </c>
      <c r="E15" s="188">
        <v>2288449.9500000002</v>
      </c>
      <c r="F15" s="188">
        <v>2288449.9500000002</v>
      </c>
      <c r="G15" s="80">
        <f t="shared" si="2"/>
        <v>1058485.5099999998</v>
      </c>
    </row>
    <row r="16" spans="1:7" ht="14.25" customHeight="1">
      <c r="A16" s="84" t="s">
        <v>292</v>
      </c>
      <c r="B16" s="188"/>
      <c r="C16" s="188"/>
      <c r="D16" s="188">
        <v>0</v>
      </c>
      <c r="E16" s="188"/>
      <c r="F16" s="188"/>
      <c r="G16" s="80">
        <f t="shared" si="2"/>
        <v>0</v>
      </c>
    </row>
    <row r="17" spans="1:7">
      <c r="A17" s="84" t="s">
        <v>293</v>
      </c>
      <c r="B17" s="188"/>
      <c r="C17" s="188"/>
      <c r="D17" s="188">
        <v>0</v>
      </c>
      <c r="E17" s="188"/>
      <c r="F17" s="188"/>
      <c r="G17" s="80">
        <f t="shared" si="2"/>
        <v>0</v>
      </c>
    </row>
    <row r="18" spans="1:7">
      <c r="A18" s="83" t="s">
        <v>294</v>
      </c>
      <c r="B18" s="80">
        <f>SUM(B19:B27)</f>
        <v>704520.07000000007</v>
      </c>
      <c r="C18" s="80">
        <f t="shared" ref="C18:F18" si="3">SUM(C19:C27)</f>
        <v>389328.18</v>
      </c>
      <c r="D18" s="80">
        <f t="shared" si="3"/>
        <v>1093848.25</v>
      </c>
      <c r="E18" s="80">
        <f t="shared" si="3"/>
        <v>929750.55</v>
      </c>
      <c r="F18" s="80">
        <f t="shared" si="3"/>
        <v>920012.3</v>
      </c>
      <c r="G18" s="80">
        <f>SUM(G19:G27)</f>
        <v>164097.69999999995</v>
      </c>
    </row>
    <row r="19" spans="1:7">
      <c r="A19" s="84" t="s">
        <v>295</v>
      </c>
      <c r="B19" s="189">
        <v>164613.94</v>
      </c>
      <c r="C19" s="189">
        <v>153602.01999999999</v>
      </c>
      <c r="D19" s="189">
        <v>318215.95999999996</v>
      </c>
      <c r="E19" s="189">
        <v>275783.13</v>
      </c>
      <c r="F19" s="189">
        <v>275783.13</v>
      </c>
      <c r="G19" s="80">
        <f>D19-E19</f>
        <v>42432.829999999958</v>
      </c>
    </row>
    <row r="20" spans="1:7">
      <c r="A20" s="84" t="s">
        <v>296</v>
      </c>
      <c r="B20" s="189">
        <v>116500</v>
      </c>
      <c r="C20" s="189">
        <v>12630.38</v>
      </c>
      <c r="D20" s="189">
        <v>129130.38</v>
      </c>
      <c r="E20" s="189">
        <v>95227.520000000004</v>
      </c>
      <c r="F20" s="189">
        <v>95227.520000000004</v>
      </c>
      <c r="G20" s="80">
        <f t="shared" ref="G20:G27" si="4">D20-E20</f>
        <v>33902.86</v>
      </c>
    </row>
    <row r="21" spans="1:7">
      <c r="A21" s="84" t="s">
        <v>297</v>
      </c>
      <c r="B21" s="189">
        <v>0</v>
      </c>
      <c r="C21" s="189">
        <v>247.08</v>
      </c>
      <c r="D21" s="189">
        <v>247.08</v>
      </c>
      <c r="E21" s="189">
        <v>247.08</v>
      </c>
      <c r="F21" s="189">
        <v>247.08</v>
      </c>
      <c r="G21" s="80">
        <f t="shared" si="4"/>
        <v>0</v>
      </c>
    </row>
    <row r="22" spans="1:7">
      <c r="A22" s="84" t="s">
        <v>298</v>
      </c>
      <c r="B22" s="189">
        <v>12028</v>
      </c>
      <c r="C22" s="189">
        <v>23968.400000000001</v>
      </c>
      <c r="D22" s="189">
        <v>35996.400000000001</v>
      </c>
      <c r="E22" s="189">
        <v>17472.02</v>
      </c>
      <c r="F22" s="189">
        <v>17472.02</v>
      </c>
      <c r="G22" s="80">
        <f t="shared" si="4"/>
        <v>18524.38</v>
      </c>
    </row>
    <row r="23" spans="1:7">
      <c r="A23" s="84" t="s">
        <v>299</v>
      </c>
      <c r="B23" s="189">
        <v>25000</v>
      </c>
      <c r="C23" s="189">
        <v>2463.79</v>
      </c>
      <c r="D23" s="189">
        <v>27463.79</v>
      </c>
      <c r="E23" s="189">
        <v>27080.799999999999</v>
      </c>
      <c r="F23" s="189">
        <v>27080.799999999999</v>
      </c>
      <c r="G23" s="80">
        <f t="shared" si="4"/>
        <v>382.9900000000016</v>
      </c>
    </row>
    <row r="24" spans="1:7">
      <c r="A24" s="84" t="s">
        <v>300</v>
      </c>
      <c r="B24" s="189">
        <v>315378.13</v>
      </c>
      <c r="C24" s="189">
        <v>171073.25</v>
      </c>
      <c r="D24" s="189">
        <v>486451.38</v>
      </c>
      <c r="E24" s="189">
        <v>460395.53</v>
      </c>
      <c r="F24" s="189">
        <v>450657.28000000003</v>
      </c>
      <c r="G24" s="80">
        <f t="shared" si="4"/>
        <v>26055.849999999977</v>
      </c>
    </row>
    <row r="25" spans="1:7">
      <c r="A25" s="84" t="s">
        <v>301</v>
      </c>
      <c r="B25" s="189"/>
      <c r="C25" s="189"/>
      <c r="D25" s="189">
        <v>0</v>
      </c>
      <c r="E25" s="189"/>
      <c r="F25" s="189"/>
      <c r="G25" s="80">
        <f t="shared" si="4"/>
        <v>0</v>
      </c>
    </row>
    <row r="26" spans="1:7">
      <c r="A26" s="84" t="s">
        <v>302</v>
      </c>
      <c r="B26" s="189"/>
      <c r="C26" s="189"/>
      <c r="D26" s="189">
        <v>0</v>
      </c>
      <c r="E26" s="189"/>
      <c r="F26" s="189"/>
      <c r="G26" s="80">
        <f t="shared" si="4"/>
        <v>0</v>
      </c>
    </row>
    <row r="27" spans="1:7">
      <c r="A27" s="84" t="s">
        <v>303</v>
      </c>
      <c r="B27" s="189">
        <v>71000</v>
      </c>
      <c r="C27" s="189">
        <v>25343.26</v>
      </c>
      <c r="D27" s="189">
        <v>96343.26</v>
      </c>
      <c r="E27" s="189">
        <v>53544.47</v>
      </c>
      <c r="F27" s="189">
        <v>53544.47</v>
      </c>
      <c r="G27" s="80">
        <f t="shared" si="4"/>
        <v>42798.789999999994</v>
      </c>
    </row>
    <row r="28" spans="1:7">
      <c r="A28" s="83" t="s">
        <v>304</v>
      </c>
      <c r="B28" s="80">
        <f>SUM(B29:B37)</f>
        <v>1428609.69</v>
      </c>
      <c r="C28" s="80">
        <f t="shared" ref="C28:G28" si="5">SUM(C29:C37)</f>
        <v>218255.87999999998</v>
      </c>
      <c r="D28" s="80">
        <f t="shared" si="5"/>
        <v>1646865.57</v>
      </c>
      <c r="E28" s="80">
        <f t="shared" si="5"/>
        <v>1398250.6099999999</v>
      </c>
      <c r="F28" s="80">
        <f t="shared" si="5"/>
        <v>1374876.6099999999</v>
      </c>
      <c r="G28" s="80">
        <f t="shared" si="5"/>
        <v>248614.95999999996</v>
      </c>
    </row>
    <row r="29" spans="1:7">
      <c r="A29" s="84" t="s">
        <v>305</v>
      </c>
      <c r="B29" s="190">
        <v>216200</v>
      </c>
      <c r="C29" s="190">
        <v>-16841.939999999999</v>
      </c>
      <c r="D29" s="190">
        <v>199358.06</v>
      </c>
      <c r="E29" s="190">
        <v>160124.70000000001</v>
      </c>
      <c r="F29" s="190">
        <v>160124.70000000001</v>
      </c>
      <c r="G29" s="80">
        <f>D29-E29</f>
        <v>39233.359999999986</v>
      </c>
    </row>
    <row r="30" spans="1:7">
      <c r="A30" s="84" t="s">
        <v>306</v>
      </c>
      <c r="B30" s="190">
        <v>35500</v>
      </c>
      <c r="C30" s="190">
        <v>-8000</v>
      </c>
      <c r="D30" s="190">
        <v>27500</v>
      </c>
      <c r="E30" s="190">
        <v>15725.44</v>
      </c>
      <c r="F30" s="190">
        <v>15725.44</v>
      </c>
      <c r="G30" s="80">
        <f t="shared" ref="G30:G37" si="6">D30-E30</f>
        <v>11774.56</v>
      </c>
    </row>
    <row r="31" spans="1:7">
      <c r="A31" s="84" t="s">
        <v>307</v>
      </c>
      <c r="B31" s="190">
        <v>86301.22</v>
      </c>
      <c r="C31" s="190">
        <v>-19448.22</v>
      </c>
      <c r="D31" s="190">
        <v>66853</v>
      </c>
      <c r="E31" s="190">
        <v>31932.720000000001</v>
      </c>
      <c r="F31" s="190">
        <v>31932.720000000001</v>
      </c>
      <c r="G31" s="80">
        <f t="shared" si="6"/>
        <v>34920.28</v>
      </c>
    </row>
    <row r="32" spans="1:7">
      <c r="A32" s="84" t="s">
        <v>308</v>
      </c>
      <c r="B32" s="190">
        <v>116500</v>
      </c>
      <c r="C32" s="190">
        <v>75598.77</v>
      </c>
      <c r="D32" s="190">
        <v>192098.77000000002</v>
      </c>
      <c r="E32" s="190">
        <v>141879.5</v>
      </c>
      <c r="F32" s="190">
        <v>141879.5</v>
      </c>
      <c r="G32" s="80">
        <f t="shared" si="6"/>
        <v>50219.270000000019</v>
      </c>
    </row>
    <row r="33" spans="1:7">
      <c r="A33" s="84" t="s">
        <v>309</v>
      </c>
      <c r="B33" s="190">
        <v>289426.09999999998</v>
      </c>
      <c r="C33" s="190">
        <v>207433.75</v>
      </c>
      <c r="D33" s="190">
        <v>496859.85</v>
      </c>
      <c r="E33" s="190">
        <v>422187.45</v>
      </c>
      <c r="F33" s="190">
        <v>422187.45</v>
      </c>
      <c r="G33" s="80">
        <f t="shared" si="6"/>
        <v>74672.399999999965</v>
      </c>
    </row>
    <row r="34" spans="1:7">
      <c r="A34" s="84" t="s">
        <v>310</v>
      </c>
      <c r="B34" s="190">
        <v>16000</v>
      </c>
      <c r="C34" s="190">
        <v>-3279.2</v>
      </c>
      <c r="D34" s="190">
        <v>12720.8</v>
      </c>
      <c r="E34" s="190">
        <v>0</v>
      </c>
      <c r="F34" s="190">
        <v>0</v>
      </c>
      <c r="G34" s="80">
        <f t="shared" si="6"/>
        <v>12720.8</v>
      </c>
    </row>
    <row r="35" spans="1:7">
      <c r="A35" s="84" t="s">
        <v>311</v>
      </c>
      <c r="B35" s="190">
        <v>15800</v>
      </c>
      <c r="C35" s="190">
        <v>-2952</v>
      </c>
      <c r="D35" s="190">
        <v>12848</v>
      </c>
      <c r="E35" s="190">
        <v>6683.35</v>
      </c>
      <c r="F35" s="190">
        <v>6683.35</v>
      </c>
      <c r="G35" s="80">
        <f t="shared" si="6"/>
        <v>6164.65</v>
      </c>
    </row>
    <row r="36" spans="1:7">
      <c r="A36" s="84" t="s">
        <v>312</v>
      </c>
      <c r="B36" s="190">
        <v>456164.71</v>
      </c>
      <c r="C36" s="190">
        <v>-26271.43</v>
      </c>
      <c r="D36" s="190">
        <v>429893.28</v>
      </c>
      <c r="E36" s="190">
        <v>432361.59</v>
      </c>
      <c r="F36" s="190">
        <v>432361.59</v>
      </c>
      <c r="G36" s="80">
        <f t="shared" si="6"/>
        <v>-2468.3099999999977</v>
      </c>
    </row>
    <row r="37" spans="1:7">
      <c r="A37" s="84" t="s">
        <v>313</v>
      </c>
      <c r="B37" s="190">
        <v>196717.66</v>
      </c>
      <c r="C37" s="190">
        <v>12016.15</v>
      </c>
      <c r="D37" s="190">
        <v>208733.81</v>
      </c>
      <c r="E37" s="190">
        <v>187355.86</v>
      </c>
      <c r="F37" s="190">
        <v>163981.85999999999</v>
      </c>
      <c r="G37" s="80">
        <f t="shared" si="6"/>
        <v>21377.950000000012</v>
      </c>
    </row>
    <row r="38" spans="1:7">
      <c r="A38" s="83" t="s">
        <v>314</v>
      </c>
      <c r="B38" s="80">
        <f>SUM(B39:B47)</f>
        <v>194395.07</v>
      </c>
      <c r="C38" s="80">
        <f t="shared" ref="C38:G38" si="7">SUM(C39:C47)</f>
        <v>5078</v>
      </c>
      <c r="D38" s="80">
        <f t="shared" si="7"/>
        <v>199473.07</v>
      </c>
      <c r="E38" s="80">
        <f t="shared" si="7"/>
        <v>156799.41999999998</v>
      </c>
      <c r="F38" s="80">
        <f t="shared" si="7"/>
        <v>156799.41999999998</v>
      </c>
      <c r="G38" s="80">
        <f t="shared" si="7"/>
        <v>42673.650000000009</v>
      </c>
    </row>
    <row r="39" spans="1:7">
      <c r="A39" s="84" t="s">
        <v>315</v>
      </c>
      <c r="B39" s="191">
        <v>20000</v>
      </c>
      <c r="C39" s="191">
        <v>0</v>
      </c>
      <c r="D39" s="191">
        <v>20000</v>
      </c>
      <c r="E39" s="191">
        <v>0</v>
      </c>
      <c r="F39" s="191">
        <v>0</v>
      </c>
      <c r="G39" s="80">
        <f>D39-E39</f>
        <v>20000</v>
      </c>
    </row>
    <row r="40" spans="1:7">
      <c r="A40" s="84" t="s">
        <v>316</v>
      </c>
      <c r="B40" s="191"/>
      <c r="C40" s="191"/>
      <c r="D40" s="191">
        <v>0</v>
      </c>
      <c r="E40" s="191"/>
      <c r="F40" s="191"/>
      <c r="G40" s="80">
        <f t="shared" ref="G40:G47" si="8">D40-E40</f>
        <v>0</v>
      </c>
    </row>
    <row r="41" spans="1:7">
      <c r="A41" s="84" t="s">
        <v>317</v>
      </c>
      <c r="B41" s="191"/>
      <c r="C41" s="191"/>
      <c r="D41" s="191">
        <v>0</v>
      </c>
      <c r="E41" s="191"/>
      <c r="F41" s="191"/>
      <c r="G41" s="80">
        <f t="shared" si="8"/>
        <v>0</v>
      </c>
    </row>
    <row r="42" spans="1:7">
      <c r="A42" s="84" t="s">
        <v>318</v>
      </c>
      <c r="B42" s="191">
        <v>95000</v>
      </c>
      <c r="C42" s="191">
        <v>5078</v>
      </c>
      <c r="D42" s="191">
        <v>100078</v>
      </c>
      <c r="E42" s="191">
        <v>77408.289999999994</v>
      </c>
      <c r="F42" s="191">
        <v>77408.289999999994</v>
      </c>
      <c r="G42" s="80">
        <f t="shared" si="8"/>
        <v>22669.710000000006</v>
      </c>
    </row>
    <row r="43" spans="1:7">
      <c r="A43" s="84" t="s">
        <v>319</v>
      </c>
      <c r="B43" s="191">
        <v>79395.070000000007</v>
      </c>
      <c r="C43" s="191">
        <v>0</v>
      </c>
      <c r="D43" s="191">
        <v>79395.070000000007</v>
      </c>
      <c r="E43" s="191">
        <v>79391.13</v>
      </c>
      <c r="F43" s="191">
        <v>79391.13</v>
      </c>
      <c r="G43" s="80">
        <f t="shared" si="8"/>
        <v>3.9400000000023283</v>
      </c>
    </row>
    <row r="44" spans="1:7">
      <c r="A44" s="84" t="s">
        <v>320</v>
      </c>
      <c r="B44" s="191"/>
      <c r="C44" s="191"/>
      <c r="D44" s="191">
        <v>0</v>
      </c>
      <c r="E44" s="191"/>
      <c r="F44" s="191"/>
      <c r="G44" s="80">
        <f t="shared" si="8"/>
        <v>0</v>
      </c>
    </row>
    <row r="45" spans="1:7">
      <c r="A45" s="84" t="s">
        <v>321</v>
      </c>
      <c r="B45" s="191"/>
      <c r="C45" s="191"/>
      <c r="D45" s="191">
        <v>0</v>
      </c>
      <c r="E45" s="191"/>
      <c r="F45" s="191"/>
      <c r="G45" s="80">
        <f t="shared" si="8"/>
        <v>0</v>
      </c>
    </row>
    <row r="46" spans="1:7">
      <c r="A46" s="84" t="s">
        <v>322</v>
      </c>
      <c r="B46" s="191"/>
      <c r="C46" s="191"/>
      <c r="D46" s="191">
        <v>0</v>
      </c>
      <c r="E46" s="191"/>
      <c r="F46" s="191"/>
      <c r="G46" s="80">
        <f t="shared" si="8"/>
        <v>0</v>
      </c>
    </row>
    <row r="47" spans="1:7">
      <c r="A47" s="84" t="s">
        <v>323</v>
      </c>
      <c r="B47" s="191"/>
      <c r="C47" s="191"/>
      <c r="D47" s="191">
        <v>0</v>
      </c>
      <c r="E47" s="191"/>
      <c r="F47" s="191"/>
      <c r="G47" s="80">
        <f t="shared" si="8"/>
        <v>0</v>
      </c>
    </row>
    <row r="48" spans="1:7">
      <c r="A48" s="83" t="s">
        <v>324</v>
      </c>
      <c r="B48" s="80">
        <f>SUM(B49:B57)</f>
        <v>303715.88</v>
      </c>
      <c r="C48" s="80">
        <f t="shared" ref="C48:G48" si="9">SUM(C49:C57)</f>
        <v>538393.78</v>
      </c>
      <c r="D48" s="80">
        <f t="shared" si="9"/>
        <v>842109.66</v>
      </c>
      <c r="E48" s="80">
        <f t="shared" si="9"/>
        <v>798173.61</v>
      </c>
      <c r="F48" s="80">
        <f t="shared" si="9"/>
        <v>798173.61</v>
      </c>
      <c r="G48" s="80">
        <f t="shared" si="9"/>
        <v>43936.05</v>
      </c>
    </row>
    <row r="49" spans="1:7">
      <c r="A49" s="84" t="s">
        <v>325</v>
      </c>
      <c r="B49" s="192">
        <v>40000</v>
      </c>
      <c r="C49" s="192">
        <v>49611.66</v>
      </c>
      <c r="D49" s="192">
        <v>89611.66</v>
      </c>
      <c r="E49" s="192">
        <v>55077.61</v>
      </c>
      <c r="F49" s="192">
        <v>55077.61</v>
      </c>
      <c r="G49" s="80">
        <f>D49-E49</f>
        <v>34534.050000000003</v>
      </c>
    </row>
    <row r="50" spans="1:7">
      <c r="A50" s="84" t="s">
        <v>326</v>
      </c>
      <c r="B50" s="192">
        <v>3100</v>
      </c>
      <c r="C50" s="192">
        <v>898</v>
      </c>
      <c r="D50" s="192">
        <v>3998</v>
      </c>
      <c r="E50" s="192">
        <v>3998</v>
      </c>
      <c r="F50" s="192">
        <v>3998</v>
      </c>
      <c r="G50" s="80">
        <f t="shared" ref="G50:G57" si="10">D50-E50</f>
        <v>0</v>
      </c>
    </row>
    <row r="51" spans="1:7">
      <c r="A51" s="84" t="s">
        <v>327</v>
      </c>
      <c r="B51" s="192">
        <v>5000</v>
      </c>
      <c r="C51" s="192">
        <v>-5000</v>
      </c>
      <c r="D51" s="192">
        <v>0</v>
      </c>
      <c r="E51" s="192">
        <v>0</v>
      </c>
      <c r="F51" s="192">
        <v>0</v>
      </c>
      <c r="G51" s="80">
        <f t="shared" si="10"/>
        <v>0</v>
      </c>
    </row>
    <row r="52" spans="1:7">
      <c r="A52" s="84" t="s">
        <v>328</v>
      </c>
      <c r="B52" s="192">
        <v>255615.88</v>
      </c>
      <c r="C52" s="192">
        <v>484384.12</v>
      </c>
      <c r="D52" s="192">
        <v>740000</v>
      </c>
      <c r="E52" s="192">
        <v>730800</v>
      </c>
      <c r="F52" s="192">
        <v>730800</v>
      </c>
      <c r="G52" s="80">
        <f t="shared" si="10"/>
        <v>9200</v>
      </c>
    </row>
    <row r="53" spans="1:7">
      <c r="A53" s="84" t="s">
        <v>329</v>
      </c>
      <c r="B53" s="192"/>
      <c r="C53" s="192"/>
      <c r="D53" s="192">
        <v>0</v>
      </c>
      <c r="E53" s="192"/>
      <c r="F53" s="192"/>
      <c r="G53" s="80">
        <f t="shared" si="10"/>
        <v>0</v>
      </c>
    </row>
    <row r="54" spans="1:7">
      <c r="A54" s="84" t="s">
        <v>330</v>
      </c>
      <c r="B54" s="192">
        <v>0</v>
      </c>
      <c r="C54" s="192">
        <v>8500</v>
      </c>
      <c r="D54" s="192">
        <v>8500</v>
      </c>
      <c r="E54" s="192">
        <v>8298</v>
      </c>
      <c r="F54" s="192">
        <v>8298</v>
      </c>
      <c r="G54" s="80">
        <f t="shared" si="10"/>
        <v>202</v>
      </c>
    </row>
    <row r="55" spans="1:7">
      <c r="A55" s="84" t="s">
        <v>331</v>
      </c>
      <c r="B55" s="192"/>
      <c r="C55" s="192"/>
      <c r="D55" s="192">
        <v>0</v>
      </c>
      <c r="E55" s="192"/>
      <c r="F55" s="192"/>
      <c r="G55" s="80">
        <f t="shared" si="10"/>
        <v>0</v>
      </c>
    </row>
    <row r="56" spans="1:7">
      <c r="A56" s="84" t="s">
        <v>332</v>
      </c>
      <c r="B56" s="192"/>
      <c r="C56" s="192"/>
      <c r="D56" s="192">
        <v>0</v>
      </c>
      <c r="E56" s="192"/>
      <c r="F56" s="192"/>
      <c r="G56" s="80">
        <f t="shared" si="10"/>
        <v>0</v>
      </c>
    </row>
    <row r="57" spans="1:7">
      <c r="A57" s="84" t="s">
        <v>333</v>
      </c>
      <c r="B57" s="192"/>
      <c r="C57" s="192"/>
      <c r="D57" s="192">
        <v>0</v>
      </c>
      <c r="E57" s="192"/>
      <c r="F57" s="192"/>
      <c r="G57" s="80">
        <f t="shared" si="10"/>
        <v>0</v>
      </c>
    </row>
    <row r="58" spans="1:7">
      <c r="A58" s="83" t="s">
        <v>334</v>
      </c>
      <c r="B58" s="80">
        <f>SUM(B59:B61)</f>
        <v>0</v>
      </c>
      <c r="C58" s="80">
        <f t="shared" ref="C58:G58" si="11">SUM(C59:C61)</f>
        <v>655824.39</v>
      </c>
      <c r="D58" s="80">
        <f t="shared" si="11"/>
        <v>655824.39</v>
      </c>
      <c r="E58" s="80">
        <f t="shared" si="11"/>
        <v>414508</v>
      </c>
      <c r="F58" s="80">
        <f t="shared" si="11"/>
        <v>414508</v>
      </c>
      <c r="G58" s="80">
        <f t="shared" si="11"/>
        <v>241316.39</v>
      </c>
    </row>
    <row r="59" spans="1:7">
      <c r="A59" s="84" t="s">
        <v>335</v>
      </c>
      <c r="B59" s="193"/>
      <c r="C59" s="193"/>
      <c r="D59" s="193">
        <v>0</v>
      </c>
      <c r="E59" s="193"/>
      <c r="F59" s="193"/>
      <c r="G59" s="80">
        <f>D59-E59</f>
        <v>0</v>
      </c>
    </row>
    <row r="60" spans="1:7">
      <c r="A60" s="84" t="s">
        <v>336</v>
      </c>
      <c r="B60" s="193">
        <v>0</v>
      </c>
      <c r="C60" s="193">
        <v>655824.39</v>
      </c>
      <c r="D60" s="193">
        <v>655824.39</v>
      </c>
      <c r="E60" s="193">
        <v>414508</v>
      </c>
      <c r="F60" s="193">
        <v>414508</v>
      </c>
      <c r="G60" s="80">
        <f t="shared" ref="G60:G61" si="12">D60-E60</f>
        <v>241316.39</v>
      </c>
    </row>
    <row r="61" spans="1:7">
      <c r="A61" s="84" t="s">
        <v>337</v>
      </c>
      <c r="B61" s="193"/>
      <c r="C61" s="193"/>
      <c r="D61" s="193">
        <v>0</v>
      </c>
      <c r="E61" s="193"/>
      <c r="F61" s="193"/>
      <c r="G61" s="80">
        <f t="shared" si="12"/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>
      <c r="A63" s="84" t="s">
        <v>339</v>
      </c>
      <c r="B63" s="194"/>
      <c r="C63" s="194"/>
      <c r="D63" s="194">
        <v>0</v>
      </c>
      <c r="E63" s="194"/>
      <c r="F63" s="194"/>
      <c r="G63" s="80">
        <f>D63-E63</f>
        <v>0</v>
      </c>
    </row>
    <row r="64" spans="1:7">
      <c r="A64" s="84" t="s">
        <v>340</v>
      </c>
      <c r="B64" s="194"/>
      <c r="C64" s="194"/>
      <c r="D64" s="194">
        <v>0</v>
      </c>
      <c r="E64" s="194"/>
      <c r="F64" s="194"/>
      <c r="G64" s="80">
        <f t="shared" ref="G64:G70" si="14">D64-E64</f>
        <v>0</v>
      </c>
    </row>
    <row r="65" spans="1:7">
      <c r="A65" s="84" t="s">
        <v>341</v>
      </c>
      <c r="B65" s="194"/>
      <c r="C65" s="194"/>
      <c r="D65" s="194">
        <v>0</v>
      </c>
      <c r="E65" s="194"/>
      <c r="F65" s="194"/>
      <c r="G65" s="80">
        <f t="shared" si="14"/>
        <v>0</v>
      </c>
    </row>
    <row r="66" spans="1:7">
      <c r="A66" s="84" t="s">
        <v>342</v>
      </c>
      <c r="B66" s="194"/>
      <c r="C66" s="194"/>
      <c r="D66" s="194">
        <v>0</v>
      </c>
      <c r="E66" s="194"/>
      <c r="F66" s="194"/>
      <c r="G66" s="80">
        <f t="shared" si="14"/>
        <v>0</v>
      </c>
    </row>
    <row r="67" spans="1:7">
      <c r="A67" s="84" t="s">
        <v>343</v>
      </c>
      <c r="B67" s="194"/>
      <c r="C67" s="194"/>
      <c r="D67" s="194">
        <v>0</v>
      </c>
      <c r="E67" s="194"/>
      <c r="F67" s="194"/>
      <c r="G67" s="80">
        <f t="shared" si="14"/>
        <v>0</v>
      </c>
    </row>
    <row r="68" spans="1:7">
      <c r="A68" s="84" t="s">
        <v>3300</v>
      </c>
      <c r="B68" s="194"/>
      <c r="C68" s="194"/>
      <c r="D68" s="194">
        <v>0</v>
      </c>
      <c r="E68" s="194"/>
      <c r="F68" s="194"/>
      <c r="G68" s="80">
        <f t="shared" si="14"/>
        <v>0</v>
      </c>
    </row>
    <row r="69" spans="1:7">
      <c r="A69" s="84" t="s">
        <v>345</v>
      </c>
      <c r="B69" s="194"/>
      <c r="C69" s="194"/>
      <c r="D69" s="194">
        <v>0</v>
      </c>
      <c r="E69" s="194"/>
      <c r="F69" s="194"/>
      <c r="G69" s="80">
        <f t="shared" si="14"/>
        <v>0</v>
      </c>
    </row>
    <row r="70" spans="1:7">
      <c r="A70" s="84" t="s">
        <v>346</v>
      </c>
      <c r="B70" s="194"/>
      <c r="C70" s="194"/>
      <c r="D70" s="194">
        <v>0</v>
      </c>
      <c r="E70" s="194"/>
      <c r="F70" s="194"/>
      <c r="G70" s="80">
        <f t="shared" si="14"/>
        <v>0</v>
      </c>
    </row>
    <row r="71" spans="1:7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>
      <c r="A72" s="84" t="s">
        <v>348</v>
      </c>
      <c r="B72" s="195"/>
      <c r="C72" s="195"/>
      <c r="D72" s="195">
        <v>0</v>
      </c>
      <c r="E72" s="195"/>
      <c r="F72" s="195"/>
      <c r="G72" s="80">
        <f>D72-E72</f>
        <v>0</v>
      </c>
    </row>
    <row r="73" spans="1:7">
      <c r="A73" s="84" t="s">
        <v>349</v>
      </c>
      <c r="B73" s="195"/>
      <c r="C73" s="195"/>
      <c r="D73" s="195">
        <v>0</v>
      </c>
      <c r="E73" s="195"/>
      <c r="F73" s="195"/>
      <c r="G73" s="80">
        <f t="shared" ref="G73:G74" si="16">D73-E73</f>
        <v>0</v>
      </c>
    </row>
    <row r="74" spans="1:7">
      <c r="A74" s="84" t="s">
        <v>350</v>
      </c>
      <c r="B74" s="195"/>
      <c r="C74" s="195"/>
      <c r="D74" s="195">
        <v>0</v>
      </c>
      <c r="E74" s="195"/>
      <c r="F74" s="195"/>
      <c r="G74" s="80">
        <f t="shared" si="16"/>
        <v>0</v>
      </c>
    </row>
    <row r="75" spans="1:7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>
      <c r="A76" s="84" t="s">
        <v>352</v>
      </c>
      <c r="B76" s="196"/>
      <c r="C76" s="196"/>
      <c r="D76" s="196">
        <v>0</v>
      </c>
      <c r="E76" s="196"/>
      <c r="F76" s="196"/>
      <c r="G76" s="80">
        <f>D76-E76</f>
        <v>0</v>
      </c>
    </row>
    <row r="77" spans="1:7">
      <c r="A77" s="84" t="s">
        <v>353</v>
      </c>
      <c r="B77" s="196"/>
      <c r="C77" s="196"/>
      <c r="D77" s="196">
        <v>0</v>
      </c>
      <c r="E77" s="196"/>
      <c r="F77" s="196"/>
      <c r="G77" s="80">
        <f t="shared" ref="G77:G82" si="18">D77-E77</f>
        <v>0</v>
      </c>
    </row>
    <row r="78" spans="1:7">
      <c r="A78" s="84" t="s">
        <v>354</v>
      </c>
      <c r="B78" s="196"/>
      <c r="C78" s="196"/>
      <c r="D78" s="196">
        <v>0</v>
      </c>
      <c r="E78" s="196"/>
      <c r="F78" s="196"/>
      <c r="G78" s="80">
        <f t="shared" si="18"/>
        <v>0</v>
      </c>
    </row>
    <row r="79" spans="1:7">
      <c r="A79" s="84" t="s">
        <v>355</v>
      </c>
      <c r="B79" s="196"/>
      <c r="C79" s="196"/>
      <c r="D79" s="196">
        <v>0</v>
      </c>
      <c r="E79" s="196"/>
      <c r="F79" s="196"/>
      <c r="G79" s="80">
        <f t="shared" si="18"/>
        <v>0</v>
      </c>
    </row>
    <row r="80" spans="1:7">
      <c r="A80" s="84" t="s">
        <v>356</v>
      </c>
      <c r="B80" s="196"/>
      <c r="C80" s="196"/>
      <c r="D80" s="196">
        <v>0</v>
      </c>
      <c r="E80" s="196"/>
      <c r="F80" s="196"/>
      <c r="G80" s="80">
        <f t="shared" si="18"/>
        <v>0</v>
      </c>
    </row>
    <row r="81" spans="1:7">
      <c r="A81" s="84" t="s">
        <v>357</v>
      </c>
      <c r="B81" s="196"/>
      <c r="C81" s="196"/>
      <c r="D81" s="196">
        <v>0</v>
      </c>
      <c r="E81" s="196"/>
      <c r="F81" s="196"/>
      <c r="G81" s="80">
        <f t="shared" si="18"/>
        <v>0</v>
      </c>
    </row>
    <row r="82" spans="1:7">
      <c r="A82" s="84" t="s">
        <v>358</v>
      </c>
      <c r="B82" s="196"/>
      <c r="C82" s="196"/>
      <c r="D82" s="196">
        <v>0</v>
      </c>
      <c r="E82" s="196"/>
      <c r="F82" s="196"/>
      <c r="G82" s="80">
        <f t="shared" si="18"/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622663.75</v>
      </c>
      <c r="C84" s="79">
        <f t="shared" ref="C84:G84" si="19">SUM(C85,C93,C103,C113,C123,C133,C137,C146,C150)</f>
        <v>1370983.8800000001</v>
      </c>
      <c r="D84" s="79">
        <f t="shared" si="19"/>
        <v>1993647.6300000001</v>
      </c>
      <c r="E84" s="79">
        <f t="shared" si="19"/>
        <v>1843412.1600000001</v>
      </c>
      <c r="F84" s="79">
        <f t="shared" si="19"/>
        <v>1798576.6</v>
      </c>
      <c r="G84" s="79">
        <f t="shared" si="19"/>
        <v>150235.47000000003</v>
      </c>
    </row>
    <row r="85" spans="1:7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>
      <c r="A86" s="84" t="s">
        <v>287</v>
      </c>
      <c r="B86" s="198"/>
      <c r="C86" s="198"/>
      <c r="D86" s="197">
        <v>0</v>
      </c>
      <c r="E86" s="198"/>
      <c r="F86" s="198"/>
      <c r="G86" s="80">
        <f>D86-E86</f>
        <v>0</v>
      </c>
    </row>
    <row r="87" spans="1:7">
      <c r="A87" s="84" t="s">
        <v>288</v>
      </c>
      <c r="B87" s="198"/>
      <c r="C87" s="198"/>
      <c r="D87" s="197">
        <v>0</v>
      </c>
      <c r="E87" s="198"/>
      <c r="F87" s="198"/>
      <c r="G87" s="80">
        <f t="shared" ref="G87:G92" si="21">D87-E87</f>
        <v>0</v>
      </c>
    </row>
    <row r="88" spans="1:7">
      <c r="A88" s="84" t="s">
        <v>289</v>
      </c>
      <c r="B88" s="198"/>
      <c r="C88" s="198"/>
      <c r="D88" s="197">
        <v>0</v>
      </c>
      <c r="E88" s="198"/>
      <c r="F88" s="198"/>
      <c r="G88" s="80">
        <f t="shared" si="21"/>
        <v>0</v>
      </c>
    </row>
    <row r="89" spans="1:7">
      <c r="A89" s="84" t="s">
        <v>290</v>
      </c>
      <c r="B89" s="198"/>
      <c r="C89" s="198"/>
      <c r="D89" s="197">
        <v>0</v>
      </c>
      <c r="E89" s="198"/>
      <c r="F89" s="198"/>
      <c r="G89" s="80">
        <f t="shared" si="21"/>
        <v>0</v>
      </c>
    </row>
    <row r="90" spans="1:7">
      <c r="A90" s="84" t="s">
        <v>291</v>
      </c>
      <c r="B90" s="198"/>
      <c r="C90" s="198"/>
      <c r="D90" s="197">
        <v>0</v>
      </c>
      <c r="E90" s="198"/>
      <c r="F90" s="198"/>
      <c r="G90" s="80">
        <f t="shared" si="21"/>
        <v>0</v>
      </c>
    </row>
    <row r="91" spans="1:7">
      <c r="A91" s="84" t="s">
        <v>292</v>
      </c>
      <c r="B91" s="198"/>
      <c r="C91" s="198"/>
      <c r="D91" s="197">
        <v>0</v>
      </c>
      <c r="E91" s="198"/>
      <c r="F91" s="198"/>
      <c r="G91" s="80">
        <f t="shared" si="21"/>
        <v>0</v>
      </c>
    </row>
    <row r="92" spans="1:7">
      <c r="A92" s="84" t="s">
        <v>293</v>
      </c>
      <c r="B92" s="198"/>
      <c r="C92" s="198"/>
      <c r="D92" s="197">
        <v>0</v>
      </c>
      <c r="E92" s="198"/>
      <c r="F92" s="198"/>
      <c r="G92" s="80">
        <f t="shared" si="21"/>
        <v>0</v>
      </c>
    </row>
    <row r="93" spans="1:7">
      <c r="A93" s="83" t="s">
        <v>294</v>
      </c>
      <c r="B93" s="80">
        <f>SUM(B94:B102)</f>
        <v>0</v>
      </c>
      <c r="C93" s="80">
        <f t="shared" ref="C93:G93" si="22">SUM(C94:C102)</f>
        <v>52610.28</v>
      </c>
      <c r="D93" s="80">
        <f t="shared" si="22"/>
        <v>52610.28</v>
      </c>
      <c r="E93" s="80">
        <f t="shared" si="22"/>
        <v>52610.28</v>
      </c>
      <c r="F93" s="80">
        <f t="shared" si="22"/>
        <v>52610.28</v>
      </c>
      <c r="G93" s="80">
        <f t="shared" si="22"/>
        <v>0</v>
      </c>
    </row>
    <row r="94" spans="1:7">
      <c r="A94" s="84" t="s">
        <v>295</v>
      </c>
      <c r="B94" s="200">
        <v>0</v>
      </c>
      <c r="C94" s="200">
        <v>22056.51</v>
      </c>
      <c r="D94" s="199">
        <v>22056.51</v>
      </c>
      <c r="E94" s="200">
        <v>22056.51</v>
      </c>
      <c r="F94" s="200">
        <v>22056.51</v>
      </c>
      <c r="G94" s="80">
        <f>D94-E94</f>
        <v>0</v>
      </c>
    </row>
    <row r="95" spans="1:7">
      <c r="A95" s="84" t="s">
        <v>296</v>
      </c>
      <c r="B95" s="200">
        <v>0</v>
      </c>
      <c r="C95" s="200">
        <v>12953.76</v>
      </c>
      <c r="D95" s="199">
        <v>12953.76</v>
      </c>
      <c r="E95" s="200">
        <v>12953.76</v>
      </c>
      <c r="F95" s="200">
        <v>12953.76</v>
      </c>
      <c r="G95" s="80">
        <f t="shared" ref="G95:G102" si="23">D95-E95</f>
        <v>0</v>
      </c>
    </row>
    <row r="96" spans="1:7">
      <c r="A96" s="84" t="s">
        <v>297</v>
      </c>
      <c r="B96" s="200"/>
      <c r="C96" s="200"/>
      <c r="D96" s="199">
        <v>0</v>
      </c>
      <c r="E96" s="200"/>
      <c r="F96" s="200"/>
      <c r="G96" s="80">
        <f t="shared" si="23"/>
        <v>0</v>
      </c>
    </row>
    <row r="97" spans="1:7">
      <c r="A97" s="84" t="s">
        <v>298</v>
      </c>
      <c r="B97" s="200">
        <v>0</v>
      </c>
      <c r="C97" s="200">
        <v>15000</v>
      </c>
      <c r="D97" s="199">
        <v>15000</v>
      </c>
      <c r="E97" s="200">
        <v>15000</v>
      </c>
      <c r="F97" s="200">
        <v>15000</v>
      </c>
      <c r="G97" s="80">
        <f t="shared" si="23"/>
        <v>0</v>
      </c>
    </row>
    <row r="98" spans="1:7">
      <c r="A98" s="42" t="s">
        <v>299</v>
      </c>
      <c r="B98" s="200"/>
      <c r="C98" s="200"/>
      <c r="D98" s="199">
        <v>0</v>
      </c>
      <c r="E98" s="200"/>
      <c r="F98" s="200"/>
      <c r="G98" s="80">
        <f t="shared" si="23"/>
        <v>0</v>
      </c>
    </row>
    <row r="99" spans="1:7">
      <c r="A99" s="84" t="s">
        <v>300</v>
      </c>
      <c r="B99" s="200"/>
      <c r="C99" s="200"/>
      <c r="D99" s="199">
        <v>0</v>
      </c>
      <c r="E99" s="200"/>
      <c r="F99" s="200"/>
      <c r="G99" s="80">
        <f t="shared" si="23"/>
        <v>0</v>
      </c>
    </row>
    <row r="100" spans="1:7">
      <c r="A100" s="84" t="s">
        <v>301</v>
      </c>
      <c r="B100" s="200"/>
      <c r="C100" s="200"/>
      <c r="D100" s="199">
        <v>0</v>
      </c>
      <c r="E100" s="200"/>
      <c r="F100" s="200"/>
      <c r="G100" s="80">
        <f t="shared" si="23"/>
        <v>0</v>
      </c>
    </row>
    <row r="101" spans="1:7">
      <c r="A101" s="84" t="s">
        <v>302</v>
      </c>
      <c r="B101" s="200"/>
      <c r="C101" s="200"/>
      <c r="D101" s="199">
        <v>0</v>
      </c>
      <c r="E101" s="200"/>
      <c r="F101" s="200"/>
      <c r="G101" s="80">
        <f t="shared" si="23"/>
        <v>0</v>
      </c>
    </row>
    <row r="102" spans="1:7">
      <c r="A102" s="84" t="s">
        <v>303</v>
      </c>
      <c r="B102" s="200">
        <v>0</v>
      </c>
      <c r="C102" s="200">
        <v>2600.0100000000002</v>
      </c>
      <c r="D102" s="199">
        <v>2600.0100000000002</v>
      </c>
      <c r="E102" s="200">
        <v>2600.0100000000002</v>
      </c>
      <c r="F102" s="200">
        <v>2600.0100000000002</v>
      </c>
      <c r="G102" s="80">
        <f t="shared" si="23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23019.85</v>
      </c>
      <c r="D103" s="80">
        <f t="shared" ref="D103:G103" si="24">SUM(D104:D112)</f>
        <v>23019.85</v>
      </c>
      <c r="E103" s="80">
        <f t="shared" si="24"/>
        <v>23019.85</v>
      </c>
      <c r="F103" s="80">
        <f t="shared" si="24"/>
        <v>23019.85</v>
      </c>
      <c r="G103" s="80">
        <f t="shared" si="24"/>
        <v>0</v>
      </c>
    </row>
    <row r="104" spans="1:7">
      <c r="A104" s="84" t="s">
        <v>305</v>
      </c>
      <c r="B104" s="202"/>
      <c r="C104" s="202"/>
      <c r="D104" s="201">
        <v>0</v>
      </c>
      <c r="E104" s="202"/>
      <c r="F104" s="202"/>
      <c r="G104" s="80">
        <f>D104-E104</f>
        <v>0</v>
      </c>
    </row>
    <row r="105" spans="1:7">
      <c r="A105" s="84" t="s">
        <v>306</v>
      </c>
      <c r="B105" s="202"/>
      <c r="C105" s="202"/>
      <c r="D105" s="201">
        <v>0</v>
      </c>
      <c r="E105" s="202"/>
      <c r="F105" s="202"/>
      <c r="G105" s="80">
        <f t="shared" ref="G105:G112" si="25">D105-E105</f>
        <v>0</v>
      </c>
    </row>
    <row r="106" spans="1:7">
      <c r="A106" s="84" t="s">
        <v>307</v>
      </c>
      <c r="B106" s="202"/>
      <c r="C106" s="202"/>
      <c r="D106" s="201">
        <v>0</v>
      </c>
      <c r="E106" s="202"/>
      <c r="F106" s="202"/>
      <c r="G106" s="80">
        <f t="shared" si="25"/>
        <v>0</v>
      </c>
    </row>
    <row r="107" spans="1:7">
      <c r="A107" s="84" t="s">
        <v>308</v>
      </c>
      <c r="B107" s="202"/>
      <c r="C107" s="202"/>
      <c r="D107" s="201">
        <v>0</v>
      </c>
      <c r="E107" s="202"/>
      <c r="F107" s="202"/>
      <c r="G107" s="80">
        <f t="shared" si="25"/>
        <v>0</v>
      </c>
    </row>
    <row r="108" spans="1:7">
      <c r="A108" s="84" t="s">
        <v>309</v>
      </c>
      <c r="B108" s="202">
        <v>0</v>
      </c>
      <c r="C108" s="202">
        <v>23019.85</v>
      </c>
      <c r="D108" s="201">
        <v>23019.85</v>
      </c>
      <c r="E108" s="202">
        <v>23019.85</v>
      </c>
      <c r="F108" s="202">
        <v>23019.85</v>
      </c>
      <c r="G108" s="80">
        <f t="shared" si="25"/>
        <v>0</v>
      </c>
    </row>
    <row r="109" spans="1:7">
      <c r="A109" s="84" t="s">
        <v>310</v>
      </c>
      <c r="B109" s="202"/>
      <c r="C109" s="202"/>
      <c r="D109" s="201">
        <v>0</v>
      </c>
      <c r="E109" s="202"/>
      <c r="F109" s="202"/>
      <c r="G109" s="80">
        <f t="shared" si="25"/>
        <v>0</v>
      </c>
    </row>
    <row r="110" spans="1:7">
      <c r="A110" s="84" t="s">
        <v>311</v>
      </c>
      <c r="B110" s="202"/>
      <c r="C110" s="202"/>
      <c r="D110" s="201">
        <v>0</v>
      </c>
      <c r="E110" s="202"/>
      <c r="F110" s="202"/>
      <c r="G110" s="80">
        <f t="shared" si="25"/>
        <v>0</v>
      </c>
    </row>
    <row r="111" spans="1:7">
      <c r="A111" s="84" t="s">
        <v>312</v>
      </c>
      <c r="B111" s="202"/>
      <c r="C111" s="202"/>
      <c r="D111" s="201">
        <v>0</v>
      </c>
      <c r="E111" s="202"/>
      <c r="F111" s="202"/>
      <c r="G111" s="80">
        <f t="shared" si="25"/>
        <v>0</v>
      </c>
    </row>
    <row r="112" spans="1:7">
      <c r="A112" s="84" t="s">
        <v>313</v>
      </c>
      <c r="B112" s="202"/>
      <c r="C112" s="202"/>
      <c r="D112" s="201">
        <v>0</v>
      </c>
      <c r="E112" s="202"/>
      <c r="F112" s="202"/>
      <c r="G112" s="80">
        <f t="shared" si="25"/>
        <v>0</v>
      </c>
    </row>
    <row r="113" spans="1:7">
      <c r="A113" s="83" t="s">
        <v>314</v>
      </c>
      <c r="B113" s="80">
        <f>SUM(B114:B122)</f>
        <v>622663.75</v>
      </c>
      <c r="C113" s="80">
        <f t="shared" ref="C113:G113" si="26">SUM(C114:C122)</f>
        <v>-143385.72</v>
      </c>
      <c r="D113" s="80">
        <f t="shared" si="26"/>
        <v>479278.03</v>
      </c>
      <c r="E113" s="80">
        <f t="shared" si="26"/>
        <v>329042.56</v>
      </c>
      <c r="F113" s="80">
        <f t="shared" si="26"/>
        <v>284207</v>
      </c>
      <c r="G113" s="80">
        <f t="shared" si="26"/>
        <v>150235.47000000003</v>
      </c>
    </row>
    <row r="114" spans="1:7">
      <c r="A114" s="84" t="s">
        <v>315</v>
      </c>
      <c r="B114" s="204">
        <v>622663.75</v>
      </c>
      <c r="C114" s="204">
        <v>-143385.72</v>
      </c>
      <c r="D114" s="203">
        <v>479278.03</v>
      </c>
      <c r="E114" s="204">
        <v>329042.56</v>
      </c>
      <c r="F114" s="204">
        <v>284207</v>
      </c>
      <c r="G114" s="80">
        <f>D114-E114</f>
        <v>150235.47000000003</v>
      </c>
    </row>
    <row r="115" spans="1:7">
      <c r="A115" s="84" t="s">
        <v>316</v>
      </c>
      <c r="B115" s="204"/>
      <c r="C115" s="204"/>
      <c r="D115" s="203">
        <v>0</v>
      </c>
      <c r="E115" s="204"/>
      <c r="F115" s="204"/>
      <c r="G115" s="80">
        <f t="shared" ref="G115:G122" si="27">D115-E115</f>
        <v>0</v>
      </c>
    </row>
    <row r="116" spans="1:7">
      <c r="A116" s="84" t="s">
        <v>317</v>
      </c>
      <c r="B116" s="204"/>
      <c r="C116" s="204"/>
      <c r="D116" s="203">
        <v>0</v>
      </c>
      <c r="E116" s="204"/>
      <c r="F116" s="204"/>
      <c r="G116" s="80">
        <f t="shared" si="27"/>
        <v>0</v>
      </c>
    </row>
    <row r="117" spans="1:7">
      <c r="A117" s="84" t="s">
        <v>318</v>
      </c>
      <c r="B117" s="204"/>
      <c r="C117" s="204"/>
      <c r="D117" s="203">
        <v>0</v>
      </c>
      <c r="E117" s="204"/>
      <c r="F117" s="204"/>
      <c r="G117" s="80">
        <f t="shared" si="27"/>
        <v>0</v>
      </c>
    </row>
    <row r="118" spans="1:7">
      <c r="A118" s="84" t="s">
        <v>319</v>
      </c>
      <c r="B118" s="204"/>
      <c r="C118" s="204"/>
      <c r="D118" s="203">
        <v>0</v>
      </c>
      <c r="E118" s="204"/>
      <c r="F118" s="204"/>
      <c r="G118" s="80">
        <f t="shared" si="27"/>
        <v>0</v>
      </c>
    </row>
    <row r="119" spans="1:7">
      <c r="A119" s="84" t="s">
        <v>320</v>
      </c>
      <c r="B119" s="204"/>
      <c r="C119" s="204"/>
      <c r="D119" s="203">
        <v>0</v>
      </c>
      <c r="E119" s="204"/>
      <c r="F119" s="204"/>
      <c r="G119" s="80">
        <f t="shared" si="27"/>
        <v>0</v>
      </c>
    </row>
    <row r="120" spans="1:7">
      <c r="A120" s="84" t="s">
        <v>321</v>
      </c>
      <c r="B120" s="204"/>
      <c r="C120" s="204"/>
      <c r="D120" s="203">
        <v>0</v>
      </c>
      <c r="E120" s="204"/>
      <c r="F120" s="204"/>
      <c r="G120" s="80">
        <f t="shared" si="27"/>
        <v>0</v>
      </c>
    </row>
    <row r="121" spans="1:7">
      <c r="A121" s="84" t="s">
        <v>322</v>
      </c>
      <c r="B121" s="204"/>
      <c r="C121" s="204"/>
      <c r="D121" s="203">
        <v>0</v>
      </c>
      <c r="E121" s="204"/>
      <c r="F121" s="204"/>
      <c r="G121" s="80">
        <f t="shared" si="27"/>
        <v>0</v>
      </c>
    </row>
    <row r="122" spans="1:7">
      <c r="A122" s="84" t="s">
        <v>323</v>
      </c>
      <c r="B122" s="204"/>
      <c r="C122" s="204"/>
      <c r="D122" s="203">
        <v>0</v>
      </c>
      <c r="E122" s="204"/>
      <c r="F122" s="204"/>
      <c r="G122" s="80">
        <f t="shared" si="27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28">SUM(C124:C132)</f>
        <v>95158.15</v>
      </c>
      <c r="D123" s="80">
        <f t="shared" si="28"/>
        <v>95158.15</v>
      </c>
      <c r="E123" s="80">
        <f t="shared" si="28"/>
        <v>95158.15</v>
      </c>
      <c r="F123" s="80">
        <f t="shared" si="28"/>
        <v>95158.15</v>
      </c>
      <c r="G123" s="80">
        <f t="shared" si="28"/>
        <v>0</v>
      </c>
    </row>
    <row r="124" spans="1:7">
      <c r="A124" s="84" t="s">
        <v>325</v>
      </c>
      <c r="B124" s="206"/>
      <c r="C124" s="206"/>
      <c r="D124" s="205">
        <v>0</v>
      </c>
      <c r="E124" s="206"/>
      <c r="F124" s="206"/>
      <c r="G124" s="80">
        <f>D124-E124</f>
        <v>0</v>
      </c>
    </row>
    <row r="125" spans="1:7">
      <c r="A125" s="84" t="s">
        <v>326</v>
      </c>
      <c r="B125" s="206"/>
      <c r="C125" s="206"/>
      <c r="D125" s="205">
        <v>0</v>
      </c>
      <c r="E125" s="206"/>
      <c r="F125" s="206"/>
      <c r="G125" s="80">
        <f t="shared" ref="G125:G132" si="29">D125-E125</f>
        <v>0</v>
      </c>
    </row>
    <row r="126" spans="1:7">
      <c r="A126" s="84" t="s">
        <v>327</v>
      </c>
      <c r="B126" s="206"/>
      <c r="C126" s="206"/>
      <c r="D126" s="205">
        <v>0</v>
      </c>
      <c r="E126" s="206"/>
      <c r="F126" s="206"/>
      <c r="G126" s="80">
        <f t="shared" si="29"/>
        <v>0</v>
      </c>
    </row>
    <row r="127" spans="1:7">
      <c r="A127" s="84" t="s">
        <v>328</v>
      </c>
      <c r="B127" s="206"/>
      <c r="C127" s="206"/>
      <c r="D127" s="205">
        <v>0</v>
      </c>
      <c r="E127" s="206"/>
      <c r="F127" s="206"/>
      <c r="G127" s="80">
        <f t="shared" si="29"/>
        <v>0</v>
      </c>
    </row>
    <row r="128" spans="1:7">
      <c r="A128" s="84" t="s">
        <v>329</v>
      </c>
      <c r="B128" s="206"/>
      <c r="C128" s="206"/>
      <c r="D128" s="205">
        <v>0</v>
      </c>
      <c r="E128" s="206"/>
      <c r="F128" s="206"/>
      <c r="G128" s="80">
        <f t="shared" si="29"/>
        <v>0</v>
      </c>
    </row>
    <row r="129" spans="1:7">
      <c r="A129" s="84" t="s">
        <v>330</v>
      </c>
      <c r="B129" s="206">
        <v>0</v>
      </c>
      <c r="C129" s="206">
        <v>95158.15</v>
      </c>
      <c r="D129" s="205">
        <v>95158.15</v>
      </c>
      <c r="E129" s="206">
        <v>95158.15</v>
      </c>
      <c r="F129" s="206">
        <v>95158.15</v>
      </c>
      <c r="G129" s="80">
        <f t="shared" si="29"/>
        <v>0</v>
      </c>
    </row>
    <row r="130" spans="1:7">
      <c r="A130" s="84" t="s">
        <v>331</v>
      </c>
      <c r="B130" s="206"/>
      <c r="C130" s="206"/>
      <c r="D130" s="205">
        <v>0</v>
      </c>
      <c r="E130" s="206"/>
      <c r="F130" s="206"/>
      <c r="G130" s="80">
        <f t="shared" si="29"/>
        <v>0</v>
      </c>
    </row>
    <row r="131" spans="1:7">
      <c r="A131" s="84" t="s">
        <v>332</v>
      </c>
      <c r="B131" s="206"/>
      <c r="C131" s="206"/>
      <c r="D131" s="205">
        <v>0</v>
      </c>
      <c r="E131" s="206"/>
      <c r="F131" s="206"/>
      <c r="G131" s="80">
        <f t="shared" si="29"/>
        <v>0</v>
      </c>
    </row>
    <row r="132" spans="1:7">
      <c r="A132" s="84" t="s">
        <v>333</v>
      </c>
      <c r="B132" s="206"/>
      <c r="C132" s="206"/>
      <c r="D132" s="205">
        <v>0</v>
      </c>
      <c r="E132" s="206"/>
      <c r="F132" s="206"/>
      <c r="G132" s="80">
        <f t="shared" si="29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30">SUM(C134:C136)</f>
        <v>1343581.32</v>
      </c>
      <c r="D133" s="80">
        <f t="shared" si="30"/>
        <v>1343581.32</v>
      </c>
      <c r="E133" s="80">
        <f t="shared" si="30"/>
        <v>1343581.32</v>
      </c>
      <c r="F133" s="80">
        <f t="shared" si="30"/>
        <v>1343581.32</v>
      </c>
      <c r="G133" s="80">
        <f t="shared" si="30"/>
        <v>0</v>
      </c>
    </row>
    <row r="134" spans="1:7">
      <c r="A134" s="84" t="s">
        <v>335</v>
      </c>
      <c r="B134" s="208"/>
      <c r="C134" s="208"/>
      <c r="D134" s="207">
        <v>0</v>
      </c>
      <c r="E134" s="208"/>
      <c r="F134" s="208"/>
      <c r="G134" s="80">
        <f>D134-E134</f>
        <v>0</v>
      </c>
    </row>
    <row r="135" spans="1:7">
      <c r="A135" s="84" t="s">
        <v>336</v>
      </c>
      <c r="B135" s="208">
        <v>0</v>
      </c>
      <c r="C135" s="208">
        <v>1343581.32</v>
      </c>
      <c r="D135" s="207">
        <v>1343581.32</v>
      </c>
      <c r="E135" s="208">
        <v>1343581.32</v>
      </c>
      <c r="F135" s="208">
        <v>1343581.32</v>
      </c>
      <c r="G135" s="80">
        <f t="shared" ref="G135:G136" si="31">D135-E135</f>
        <v>0</v>
      </c>
    </row>
    <row r="136" spans="1:7">
      <c r="A136" s="84" t="s">
        <v>337</v>
      </c>
      <c r="B136" s="208"/>
      <c r="C136" s="208"/>
      <c r="D136" s="207">
        <v>0</v>
      </c>
      <c r="E136" s="208"/>
      <c r="F136" s="208"/>
      <c r="G136" s="80">
        <f t="shared" si="31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>
      <c r="A138" s="84" t="s">
        <v>339</v>
      </c>
      <c r="B138" s="210"/>
      <c r="C138" s="210"/>
      <c r="D138" s="209">
        <v>0</v>
      </c>
      <c r="E138" s="210"/>
      <c r="F138" s="210"/>
      <c r="G138" s="80">
        <f>D138-E138</f>
        <v>0</v>
      </c>
    </row>
    <row r="139" spans="1:7">
      <c r="A139" s="84" t="s">
        <v>340</v>
      </c>
      <c r="B139" s="210"/>
      <c r="C139" s="210"/>
      <c r="D139" s="209">
        <v>0</v>
      </c>
      <c r="E139" s="210"/>
      <c r="F139" s="210"/>
      <c r="G139" s="80">
        <f t="shared" ref="G139:G145" si="33">D139-E139</f>
        <v>0</v>
      </c>
    </row>
    <row r="140" spans="1:7">
      <c r="A140" s="84" t="s">
        <v>341</v>
      </c>
      <c r="B140" s="210"/>
      <c r="C140" s="210"/>
      <c r="D140" s="209">
        <v>0</v>
      </c>
      <c r="E140" s="210"/>
      <c r="F140" s="210"/>
      <c r="G140" s="80">
        <f t="shared" si="33"/>
        <v>0</v>
      </c>
    </row>
    <row r="141" spans="1:7">
      <c r="A141" s="84" t="s">
        <v>342</v>
      </c>
      <c r="B141" s="210"/>
      <c r="C141" s="210"/>
      <c r="D141" s="209">
        <v>0</v>
      </c>
      <c r="E141" s="210"/>
      <c r="F141" s="210"/>
      <c r="G141" s="80">
        <f t="shared" si="33"/>
        <v>0</v>
      </c>
    </row>
    <row r="142" spans="1:7">
      <c r="A142" s="84" t="s">
        <v>343</v>
      </c>
      <c r="B142" s="210"/>
      <c r="C142" s="210"/>
      <c r="D142" s="209">
        <v>0</v>
      </c>
      <c r="E142" s="210"/>
      <c r="F142" s="210"/>
      <c r="G142" s="80">
        <f t="shared" si="33"/>
        <v>0</v>
      </c>
    </row>
    <row r="143" spans="1:7">
      <c r="A143" s="84" t="s">
        <v>3300</v>
      </c>
      <c r="B143" s="210"/>
      <c r="C143" s="210"/>
      <c r="D143" s="209">
        <v>0</v>
      </c>
      <c r="E143" s="210"/>
      <c r="F143" s="210"/>
      <c r="G143" s="80">
        <f t="shared" si="33"/>
        <v>0</v>
      </c>
    </row>
    <row r="144" spans="1:7">
      <c r="A144" s="84" t="s">
        <v>345</v>
      </c>
      <c r="B144" s="210"/>
      <c r="C144" s="210"/>
      <c r="D144" s="209">
        <v>0</v>
      </c>
      <c r="E144" s="210"/>
      <c r="F144" s="210"/>
      <c r="G144" s="80">
        <f t="shared" si="33"/>
        <v>0</v>
      </c>
    </row>
    <row r="145" spans="1:7">
      <c r="A145" s="84" t="s">
        <v>346</v>
      </c>
      <c r="B145" s="210"/>
      <c r="C145" s="210"/>
      <c r="D145" s="209">
        <v>0</v>
      </c>
      <c r="E145" s="210"/>
      <c r="F145" s="210"/>
      <c r="G145" s="80">
        <f t="shared" si="33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>
      <c r="A147" s="84" t="s">
        <v>348</v>
      </c>
      <c r="B147" s="212"/>
      <c r="C147" s="212"/>
      <c r="D147" s="211">
        <v>0</v>
      </c>
      <c r="E147" s="212"/>
      <c r="F147" s="212"/>
      <c r="G147" s="80">
        <f>D147-E147</f>
        <v>0</v>
      </c>
    </row>
    <row r="148" spans="1:7">
      <c r="A148" s="84" t="s">
        <v>349</v>
      </c>
      <c r="B148" s="212"/>
      <c r="C148" s="212"/>
      <c r="D148" s="211">
        <v>0</v>
      </c>
      <c r="E148" s="212"/>
      <c r="F148" s="212"/>
      <c r="G148" s="80">
        <f t="shared" ref="G148:G149" si="35">D148-E148</f>
        <v>0</v>
      </c>
    </row>
    <row r="149" spans="1:7">
      <c r="A149" s="84" t="s">
        <v>350</v>
      </c>
      <c r="B149" s="212"/>
      <c r="C149" s="212"/>
      <c r="D149" s="211">
        <v>0</v>
      </c>
      <c r="E149" s="212"/>
      <c r="F149" s="212"/>
      <c r="G149" s="80">
        <f t="shared" si="35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>
      <c r="A151" s="84" t="s">
        <v>352</v>
      </c>
      <c r="B151" s="214"/>
      <c r="C151" s="214"/>
      <c r="D151" s="213">
        <v>0</v>
      </c>
      <c r="E151" s="214"/>
      <c r="F151" s="214"/>
      <c r="G151" s="80">
        <f>D151-E151</f>
        <v>0</v>
      </c>
    </row>
    <row r="152" spans="1:7">
      <c r="A152" s="84" t="s">
        <v>353</v>
      </c>
      <c r="B152" s="214"/>
      <c r="C152" s="214"/>
      <c r="D152" s="213">
        <v>0</v>
      </c>
      <c r="E152" s="214"/>
      <c r="F152" s="214"/>
      <c r="G152" s="80">
        <f t="shared" ref="G152:G157" si="37">D152-E152</f>
        <v>0</v>
      </c>
    </row>
    <row r="153" spans="1:7">
      <c r="A153" s="84" t="s">
        <v>354</v>
      </c>
      <c r="B153" s="214"/>
      <c r="C153" s="214"/>
      <c r="D153" s="213">
        <v>0</v>
      </c>
      <c r="E153" s="214"/>
      <c r="F153" s="214"/>
      <c r="G153" s="80">
        <f t="shared" si="37"/>
        <v>0</v>
      </c>
    </row>
    <row r="154" spans="1:7">
      <c r="A154" s="42" t="s">
        <v>355</v>
      </c>
      <c r="B154" s="214"/>
      <c r="C154" s="214"/>
      <c r="D154" s="213">
        <v>0</v>
      </c>
      <c r="E154" s="214"/>
      <c r="F154" s="214"/>
      <c r="G154" s="80">
        <f t="shared" si="37"/>
        <v>0</v>
      </c>
    </row>
    <row r="155" spans="1:7">
      <c r="A155" s="84" t="s">
        <v>356</v>
      </c>
      <c r="B155" s="214"/>
      <c r="C155" s="214"/>
      <c r="D155" s="213">
        <v>0</v>
      </c>
      <c r="E155" s="214"/>
      <c r="F155" s="214"/>
      <c r="G155" s="80">
        <f t="shared" si="37"/>
        <v>0</v>
      </c>
    </row>
    <row r="156" spans="1:7">
      <c r="A156" s="84" t="s">
        <v>357</v>
      </c>
      <c r="B156" s="214"/>
      <c r="C156" s="214"/>
      <c r="D156" s="213">
        <v>0</v>
      </c>
      <c r="E156" s="214"/>
      <c r="F156" s="214"/>
      <c r="G156" s="80">
        <f t="shared" si="37"/>
        <v>0</v>
      </c>
    </row>
    <row r="157" spans="1:7">
      <c r="A157" s="84" t="s">
        <v>358</v>
      </c>
      <c r="B157" s="214"/>
      <c r="C157" s="214"/>
      <c r="D157" s="213">
        <v>0</v>
      </c>
      <c r="E157" s="214"/>
      <c r="F157" s="214"/>
      <c r="G157" s="80">
        <f t="shared" si="37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15181862.609999999</v>
      </c>
      <c r="C159" s="79">
        <f t="shared" ref="C159:G159" si="38">C9+C84</f>
        <v>4005099.88</v>
      </c>
      <c r="D159" s="79">
        <f t="shared" si="38"/>
        <v>19186962.489999998</v>
      </c>
      <c r="E159" s="79">
        <f t="shared" si="38"/>
        <v>17010244.240000002</v>
      </c>
      <c r="F159" s="79">
        <f t="shared" si="38"/>
        <v>16932296.43</v>
      </c>
      <c r="G159" s="79">
        <f t="shared" si="38"/>
        <v>2176718.2499999991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14559198.859999999</v>
      </c>
      <c r="Q2" s="18">
        <f>'Formato 6 a)'!C9</f>
        <v>2634116</v>
      </c>
      <c r="R2" s="18">
        <f>'Formato 6 a)'!D9</f>
        <v>17193314.859999999</v>
      </c>
      <c r="S2" s="18">
        <f>'Formato 6 a)'!E9</f>
        <v>15166832.08</v>
      </c>
      <c r="T2" s="18">
        <f>'Formato 6 a)'!F9</f>
        <v>15133719.83</v>
      </c>
      <c r="U2" s="18">
        <f>'Formato 6 a)'!G9</f>
        <v>2026482.7799999989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11927958.149999999</v>
      </c>
      <c r="Q3" s="18">
        <f>'Formato 6 a)'!C10</f>
        <v>827235.77</v>
      </c>
      <c r="R3" s="18">
        <f>'Formato 6 a)'!D10</f>
        <v>12755193.919999998</v>
      </c>
      <c r="S3" s="18">
        <f>'Formato 6 a)'!E10</f>
        <v>11469349.890000001</v>
      </c>
      <c r="T3" s="18">
        <f>'Formato 6 a)'!F10</f>
        <v>11469349.890000001</v>
      </c>
      <c r="U3" s="18">
        <f>'Formato 6 a)'!G10</f>
        <v>1285844.0299999991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4670111.05</v>
      </c>
      <c r="Q4" s="18">
        <f>'Formato 6 a)'!C11</f>
        <v>-613822.29</v>
      </c>
      <c r="R4" s="18">
        <f>'Formato 6 a)'!D11</f>
        <v>4056288.76</v>
      </c>
      <c r="S4" s="18">
        <f>'Formato 6 a)'!E11</f>
        <v>4003560.12</v>
      </c>
      <c r="T4" s="18">
        <f>'Formato 6 a)'!F11</f>
        <v>4003560.12</v>
      </c>
      <c r="U4" s="18">
        <f>'Formato 6 a)'!G11</f>
        <v>52728.639999999665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3194863.25</v>
      </c>
      <c r="Q5" s="18">
        <f>'Formato 6 a)'!C12</f>
        <v>489688.51</v>
      </c>
      <c r="R5" s="18">
        <f>'Formato 6 a)'!D12</f>
        <v>3684551.76</v>
      </c>
      <c r="S5" s="18">
        <f>'Formato 6 a)'!E12</f>
        <v>3663577.85</v>
      </c>
      <c r="T5" s="18">
        <f>'Formato 6 a)'!F12</f>
        <v>3663577.85</v>
      </c>
      <c r="U5" s="18">
        <f>'Formato 6 a)'!G12</f>
        <v>20973.909999999683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1502539.39</v>
      </c>
      <c r="Q6" s="18">
        <f>'Formato 6 a)'!C13</f>
        <v>124878.55</v>
      </c>
      <c r="R6" s="18">
        <f>'Formato 6 a)'!D13</f>
        <v>1627417.94</v>
      </c>
      <c r="S6" s="18">
        <f>'Formato 6 a)'!E13</f>
        <v>1474762</v>
      </c>
      <c r="T6" s="18">
        <f>'Formato 6 a)'!F13</f>
        <v>1474762</v>
      </c>
      <c r="U6" s="18">
        <f>'Formato 6 a)'!G13</f>
        <v>152655.93999999994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40000</v>
      </c>
      <c r="Q7" s="18">
        <f>'Formato 6 a)'!C14</f>
        <v>0</v>
      </c>
      <c r="R7" s="18">
        <f>'Formato 6 a)'!D14</f>
        <v>40000</v>
      </c>
      <c r="S7" s="18">
        <f>'Formato 6 a)'!E14</f>
        <v>38999.97</v>
      </c>
      <c r="T7" s="18">
        <f>'Formato 6 a)'!F14</f>
        <v>38999.97</v>
      </c>
      <c r="U7" s="18">
        <f>'Formato 6 a)'!G14</f>
        <v>1000.0299999999988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2520444.46</v>
      </c>
      <c r="Q8" s="18">
        <f>'Formato 6 a)'!C15</f>
        <v>826491</v>
      </c>
      <c r="R8" s="18">
        <f>'Formato 6 a)'!D15</f>
        <v>3346935.46</v>
      </c>
      <c r="S8" s="18">
        <f>'Formato 6 a)'!E15</f>
        <v>2288449.9500000002</v>
      </c>
      <c r="T8" s="18">
        <f>'Formato 6 a)'!F15</f>
        <v>2288449.9500000002</v>
      </c>
      <c r="U8" s="18">
        <f>'Formato 6 a)'!G15</f>
        <v>1058485.5099999998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704520.07000000007</v>
      </c>
      <c r="Q11" s="18">
        <f>'Formato 6 a)'!C18</f>
        <v>389328.18</v>
      </c>
      <c r="R11" s="18">
        <f>'Formato 6 a)'!D18</f>
        <v>1093848.25</v>
      </c>
      <c r="S11" s="18">
        <f>'Formato 6 a)'!E18</f>
        <v>929750.55</v>
      </c>
      <c r="T11" s="18">
        <f>'Formato 6 a)'!F18</f>
        <v>920012.3</v>
      </c>
      <c r="U11" s="18">
        <f>'Formato 6 a)'!G18</f>
        <v>164097.69999999995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164613.94</v>
      </c>
      <c r="Q12" s="18">
        <f>'Formato 6 a)'!C19</f>
        <v>153602.01999999999</v>
      </c>
      <c r="R12" s="18">
        <f>'Formato 6 a)'!D19</f>
        <v>318215.95999999996</v>
      </c>
      <c r="S12" s="18">
        <f>'Formato 6 a)'!E19</f>
        <v>275783.13</v>
      </c>
      <c r="T12" s="18">
        <f>'Formato 6 a)'!F19</f>
        <v>275783.13</v>
      </c>
      <c r="U12" s="18">
        <f>'Formato 6 a)'!G19</f>
        <v>42432.829999999958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116500</v>
      </c>
      <c r="Q13" s="18">
        <f>'Formato 6 a)'!C20</f>
        <v>12630.38</v>
      </c>
      <c r="R13" s="18">
        <f>'Formato 6 a)'!D20</f>
        <v>129130.38</v>
      </c>
      <c r="S13" s="18">
        <f>'Formato 6 a)'!E20</f>
        <v>95227.520000000004</v>
      </c>
      <c r="T13" s="18">
        <f>'Formato 6 a)'!F20</f>
        <v>95227.520000000004</v>
      </c>
      <c r="U13" s="18">
        <f>'Formato 6 a)'!G20</f>
        <v>33902.86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247.08</v>
      </c>
      <c r="R14" s="18">
        <f>'Formato 6 a)'!D21</f>
        <v>247.08</v>
      </c>
      <c r="S14" s="18">
        <f>'Formato 6 a)'!E21</f>
        <v>247.08</v>
      </c>
      <c r="T14" s="18">
        <f>'Formato 6 a)'!F21</f>
        <v>247.08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12028</v>
      </c>
      <c r="Q15" s="18">
        <f>'Formato 6 a)'!C22</f>
        <v>23968.400000000001</v>
      </c>
      <c r="R15" s="18">
        <f>'Formato 6 a)'!D22</f>
        <v>35996.400000000001</v>
      </c>
      <c r="S15" s="18">
        <f>'Formato 6 a)'!E22</f>
        <v>17472.02</v>
      </c>
      <c r="T15" s="18">
        <f>'Formato 6 a)'!F22</f>
        <v>17472.02</v>
      </c>
      <c r="U15" s="18">
        <f>'Formato 6 a)'!G22</f>
        <v>18524.38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25000</v>
      </c>
      <c r="Q16" s="18">
        <f>'Formato 6 a)'!C23</f>
        <v>2463.79</v>
      </c>
      <c r="R16" s="18">
        <f>'Formato 6 a)'!D23</f>
        <v>27463.79</v>
      </c>
      <c r="S16" s="18">
        <f>'Formato 6 a)'!E23</f>
        <v>27080.799999999999</v>
      </c>
      <c r="T16" s="18">
        <f>'Formato 6 a)'!F23</f>
        <v>27080.799999999999</v>
      </c>
      <c r="U16" s="18">
        <f>'Formato 6 a)'!G23</f>
        <v>382.9900000000016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315378.13</v>
      </c>
      <c r="Q17" s="18">
        <f>'Formato 6 a)'!C24</f>
        <v>171073.25</v>
      </c>
      <c r="R17" s="18">
        <f>'Formato 6 a)'!D24</f>
        <v>486451.38</v>
      </c>
      <c r="S17" s="18">
        <f>'Formato 6 a)'!E24</f>
        <v>460395.53</v>
      </c>
      <c r="T17" s="18">
        <f>'Formato 6 a)'!F24</f>
        <v>450657.28000000003</v>
      </c>
      <c r="U17" s="18">
        <f>'Formato 6 a)'!G24</f>
        <v>26055.849999999977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71000</v>
      </c>
      <c r="Q20" s="18">
        <f>'Formato 6 a)'!C27</f>
        <v>25343.26</v>
      </c>
      <c r="R20" s="18">
        <f>'Formato 6 a)'!D27</f>
        <v>96343.26</v>
      </c>
      <c r="S20" s="18">
        <f>'Formato 6 a)'!E27</f>
        <v>53544.47</v>
      </c>
      <c r="T20" s="18">
        <f>'Formato 6 a)'!F27</f>
        <v>53544.47</v>
      </c>
      <c r="U20" s="18">
        <f>'Formato 6 a)'!G27</f>
        <v>42798.789999999994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1428609.69</v>
      </c>
      <c r="Q21" s="18">
        <f>'Formato 6 a)'!C28</f>
        <v>218255.87999999998</v>
      </c>
      <c r="R21" s="18">
        <f>'Formato 6 a)'!D28</f>
        <v>1646865.57</v>
      </c>
      <c r="S21" s="18">
        <f>'Formato 6 a)'!E28</f>
        <v>1398250.6099999999</v>
      </c>
      <c r="T21" s="18">
        <f>'Formato 6 a)'!F28</f>
        <v>1374876.6099999999</v>
      </c>
      <c r="U21" s="18">
        <f>'Formato 6 a)'!G28</f>
        <v>248614.95999999996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216200</v>
      </c>
      <c r="Q22" s="18">
        <f>'Formato 6 a)'!C29</f>
        <v>-16841.939999999999</v>
      </c>
      <c r="R22" s="18">
        <f>'Formato 6 a)'!D29</f>
        <v>199358.06</v>
      </c>
      <c r="S22" s="18">
        <f>'Formato 6 a)'!E29</f>
        <v>160124.70000000001</v>
      </c>
      <c r="T22" s="18">
        <f>'Formato 6 a)'!F29</f>
        <v>160124.70000000001</v>
      </c>
      <c r="U22" s="18">
        <f>'Formato 6 a)'!G29</f>
        <v>39233.359999999986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35500</v>
      </c>
      <c r="Q23" s="18">
        <f>'Formato 6 a)'!C30</f>
        <v>-8000</v>
      </c>
      <c r="R23" s="18">
        <f>'Formato 6 a)'!D30</f>
        <v>27500</v>
      </c>
      <c r="S23" s="18">
        <f>'Formato 6 a)'!E30</f>
        <v>15725.44</v>
      </c>
      <c r="T23" s="18">
        <f>'Formato 6 a)'!F30</f>
        <v>15725.44</v>
      </c>
      <c r="U23" s="18">
        <f>'Formato 6 a)'!G30</f>
        <v>11774.56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86301.22</v>
      </c>
      <c r="Q24" s="18">
        <f>'Formato 6 a)'!C31</f>
        <v>-19448.22</v>
      </c>
      <c r="R24" s="18">
        <f>'Formato 6 a)'!D31</f>
        <v>66853</v>
      </c>
      <c r="S24" s="18">
        <f>'Formato 6 a)'!E31</f>
        <v>31932.720000000001</v>
      </c>
      <c r="T24" s="18">
        <f>'Formato 6 a)'!F31</f>
        <v>31932.720000000001</v>
      </c>
      <c r="U24" s="18">
        <f>'Formato 6 a)'!G31</f>
        <v>34920.28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116500</v>
      </c>
      <c r="Q25" s="18">
        <f>'Formato 6 a)'!C32</f>
        <v>75598.77</v>
      </c>
      <c r="R25" s="18">
        <f>'Formato 6 a)'!D32</f>
        <v>192098.77000000002</v>
      </c>
      <c r="S25" s="18">
        <f>'Formato 6 a)'!E32</f>
        <v>141879.5</v>
      </c>
      <c r="T25" s="18">
        <f>'Formato 6 a)'!F32</f>
        <v>141879.5</v>
      </c>
      <c r="U25" s="18">
        <f>'Formato 6 a)'!G32</f>
        <v>50219.270000000019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289426.09999999998</v>
      </c>
      <c r="Q26" s="18">
        <f>'Formato 6 a)'!C33</f>
        <v>207433.75</v>
      </c>
      <c r="R26" s="18">
        <f>'Formato 6 a)'!D33</f>
        <v>496859.85</v>
      </c>
      <c r="S26" s="18">
        <f>'Formato 6 a)'!E33</f>
        <v>422187.45</v>
      </c>
      <c r="T26" s="18">
        <f>'Formato 6 a)'!F33</f>
        <v>422187.45</v>
      </c>
      <c r="U26" s="18">
        <f>'Formato 6 a)'!G33</f>
        <v>74672.399999999965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16000</v>
      </c>
      <c r="Q27" s="18">
        <f>'Formato 6 a)'!C34</f>
        <v>-3279.2</v>
      </c>
      <c r="R27" s="18">
        <f>'Formato 6 a)'!D34</f>
        <v>12720.8</v>
      </c>
      <c r="S27" s="18">
        <f>'Formato 6 a)'!E34</f>
        <v>0</v>
      </c>
      <c r="T27" s="18">
        <f>'Formato 6 a)'!F34</f>
        <v>0</v>
      </c>
      <c r="U27" s="18">
        <f>'Formato 6 a)'!G34</f>
        <v>12720.8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15800</v>
      </c>
      <c r="Q28" s="18">
        <f>'Formato 6 a)'!C35</f>
        <v>-2952</v>
      </c>
      <c r="R28" s="18">
        <f>'Formato 6 a)'!D35</f>
        <v>12848</v>
      </c>
      <c r="S28" s="18">
        <f>'Formato 6 a)'!E35</f>
        <v>6683.35</v>
      </c>
      <c r="T28" s="18">
        <f>'Formato 6 a)'!F35</f>
        <v>6683.35</v>
      </c>
      <c r="U28" s="18">
        <f>'Formato 6 a)'!G35</f>
        <v>6164.65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456164.71</v>
      </c>
      <c r="Q29" s="18">
        <f>'Formato 6 a)'!C36</f>
        <v>-26271.43</v>
      </c>
      <c r="R29" s="18">
        <f>'Formato 6 a)'!D36</f>
        <v>429893.28</v>
      </c>
      <c r="S29" s="18">
        <f>'Formato 6 a)'!E36</f>
        <v>432361.59</v>
      </c>
      <c r="T29" s="18">
        <f>'Formato 6 a)'!F36</f>
        <v>432361.59</v>
      </c>
      <c r="U29" s="18">
        <f>'Formato 6 a)'!G36</f>
        <v>-2468.3099999999977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196717.66</v>
      </c>
      <c r="Q30" s="18">
        <f>'Formato 6 a)'!C37</f>
        <v>12016.15</v>
      </c>
      <c r="R30" s="18">
        <f>'Formato 6 a)'!D37</f>
        <v>208733.81</v>
      </c>
      <c r="S30" s="18">
        <f>'Formato 6 a)'!E37</f>
        <v>187355.86</v>
      </c>
      <c r="T30" s="18">
        <f>'Formato 6 a)'!F37</f>
        <v>163981.85999999999</v>
      </c>
      <c r="U30" s="18">
        <f>'Formato 6 a)'!G37</f>
        <v>21377.950000000012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194395.07</v>
      </c>
      <c r="Q31" s="18">
        <f>'Formato 6 a)'!C38</f>
        <v>5078</v>
      </c>
      <c r="R31" s="18">
        <f>'Formato 6 a)'!D38</f>
        <v>199473.07</v>
      </c>
      <c r="S31" s="18">
        <f>'Formato 6 a)'!E38</f>
        <v>156799.41999999998</v>
      </c>
      <c r="T31" s="18">
        <f>'Formato 6 a)'!F38</f>
        <v>156799.41999999998</v>
      </c>
      <c r="U31" s="18">
        <f>'Formato 6 a)'!G38</f>
        <v>42673.650000000009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20000</v>
      </c>
      <c r="Q32" s="18">
        <f>'Formato 6 a)'!C39</f>
        <v>0</v>
      </c>
      <c r="R32" s="18">
        <f>'Formato 6 a)'!D39</f>
        <v>20000</v>
      </c>
      <c r="S32" s="18">
        <f>'Formato 6 a)'!E39</f>
        <v>0</v>
      </c>
      <c r="T32" s="18">
        <f>'Formato 6 a)'!F39</f>
        <v>0</v>
      </c>
      <c r="U32" s="18">
        <f>'Formato 6 a)'!G39</f>
        <v>20000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95000</v>
      </c>
      <c r="Q35" s="18">
        <f>'Formato 6 a)'!C42</f>
        <v>5078</v>
      </c>
      <c r="R35" s="18">
        <f>'Formato 6 a)'!D42</f>
        <v>100078</v>
      </c>
      <c r="S35" s="18">
        <f>'Formato 6 a)'!E42</f>
        <v>77408.289999999994</v>
      </c>
      <c r="T35" s="18">
        <f>'Formato 6 a)'!F42</f>
        <v>77408.289999999994</v>
      </c>
      <c r="U35" s="18">
        <f>'Formato 6 a)'!G42</f>
        <v>22669.710000000006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79395.070000000007</v>
      </c>
      <c r="Q36" s="18">
        <f>'Formato 6 a)'!C43</f>
        <v>0</v>
      </c>
      <c r="R36" s="18">
        <f>'Formato 6 a)'!D43</f>
        <v>79395.070000000007</v>
      </c>
      <c r="S36" s="18">
        <f>'Formato 6 a)'!E43</f>
        <v>79391.13</v>
      </c>
      <c r="T36" s="18">
        <f>'Formato 6 a)'!F43</f>
        <v>79391.13</v>
      </c>
      <c r="U36" s="18">
        <f>'Formato 6 a)'!G43</f>
        <v>3.9400000000023283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303715.88</v>
      </c>
      <c r="Q41" s="18">
        <f>'Formato 6 a)'!C48</f>
        <v>538393.78</v>
      </c>
      <c r="R41" s="18">
        <f>'Formato 6 a)'!D48</f>
        <v>842109.66</v>
      </c>
      <c r="S41" s="18">
        <f>'Formato 6 a)'!E48</f>
        <v>798173.61</v>
      </c>
      <c r="T41" s="18">
        <f>'Formato 6 a)'!F48</f>
        <v>798173.61</v>
      </c>
      <c r="U41" s="18">
        <f>'Formato 6 a)'!G48</f>
        <v>43936.05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40000</v>
      </c>
      <c r="Q42" s="18">
        <f>'Formato 6 a)'!C49</f>
        <v>49611.66</v>
      </c>
      <c r="R42" s="18">
        <f>'Formato 6 a)'!D49</f>
        <v>89611.66</v>
      </c>
      <c r="S42" s="18">
        <f>'Formato 6 a)'!E49</f>
        <v>55077.61</v>
      </c>
      <c r="T42" s="18">
        <f>'Formato 6 a)'!F49</f>
        <v>55077.61</v>
      </c>
      <c r="U42" s="18">
        <f>'Formato 6 a)'!G49</f>
        <v>34534.050000000003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3100</v>
      </c>
      <c r="Q43" s="18">
        <f>'Formato 6 a)'!C50</f>
        <v>898</v>
      </c>
      <c r="R43" s="18">
        <f>'Formato 6 a)'!D50</f>
        <v>3998</v>
      </c>
      <c r="S43" s="18">
        <f>'Formato 6 a)'!E50</f>
        <v>3998</v>
      </c>
      <c r="T43" s="18">
        <f>'Formato 6 a)'!F50</f>
        <v>3998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5000</v>
      </c>
      <c r="Q44" s="18">
        <f>'Formato 6 a)'!C51</f>
        <v>-5000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255615.88</v>
      </c>
      <c r="Q45" s="18">
        <f>'Formato 6 a)'!C52</f>
        <v>484384.12</v>
      </c>
      <c r="R45" s="18">
        <f>'Formato 6 a)'!D52</f>
        <v>740000</v>
      </c>
      <c r="S45" s="18">
        <f>'Formato 6 a)'!E52</f>
        <v>730800</v>
      </c>
      <c r="T45" s="18">
        <f>'Formato 6 a)'!F52</f>
        <v>730800</v>
      </c>
      <c r="U45" s="18">
        <f>'Formato 6 a)'!G52</f>
        <v>9200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0</v>
      </c>
      <c r="Q47" s="18">
        <f>'Formato 6 a)'!C54</f>
        <v>8500</v>
      </c>
      <c r="R47" s="18">
        <f>'Formato 6 a)'!D54</f>
        <v>8500</v>
      </c>
      <c r="S47" s="18">
        <f>'Formato 6 a)'!E54</f>
        <v>8298</v>
      </c>
      <c r="T47" s="18">
        <f>'Formato 6 a)'!F54</f>
        <v>8298</v>
      </c>
      <c r="U47" s="18">
        <f>'Formato 6 a)'!G54</f>
        <v>202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655824.39</v>
      </c>
      <c r="R51" s="18">
        <f>'Formato 6 a)'!D58</f>
        <v>655824.39</v>
      </c>
      <c r="S51" s="18">
        <f>'Formato 6 a)'!E58</f>
        <v>414508</v>
      </c>
      <c r="T51" s="18">
        <f>'Formato 6 a)'!F58</f>
        <v>414508</v>
      </c>
      <c r="U51" s="18">
        <f>'Formato 6 a)'!G58</f>
        <v>241316.39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655824.39</v>
      </c>
      <c r="R53" s="18">
        <f>'Formato 6 a)'!D60</f>
        <v>655824.39</v>
      </c>
      <c r="S53" s="18">
        <f>'Formato 6 a)'!E60</f>
        <v>414508</v>
      </c>
      <c r="T53" s="18">
        <f>'Formato 6 a)'!F60</f>
        <v>414508</v>
      </c>
      <c r="U53" s="18">
        <f>'Formato 6 a)'!G60</f>
        <v>241316.39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622663.75</v>
      </c>
      <c r="Q76">
        <f>'Formato 6 a)'!C84</f>
        <v>1370983.8800000001</v>
      </c>
      <c r="R76">
        <f>'Formato 6 a)'!D84</f>
        <v>1993647.6300000001</v>
      </c>
      <c r="S76">
        <f>'Formato 6 a)'!E84</f>
        <v>1843412.1600000001</v>
      </c>
      <c r="T76">
        <f>'Formato 6 a)'!F84</f>
        <v>1798576.6</v>
      </c>
      <c r="U76">
        <f>'Formato 6 a)'!G84</f>
        <v>150235.47000000003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52610.28</v>
      </c>
      <c r="R85">
        <f>'Formato 6 a)'!D93</f>
        <v>52610.28</v>
      </c>
      <c r="S85">
        <f>'Formato 6 a)'!E93</f>
        <v>52610.28</v>
      </c>
      <c r="T85">
        <f>'Formato 6 a)'!F93</f>
        <v>52610.28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22056.51</v>
      </c>
      <c r="R86">
        <f>'Formato 6 a)'!D94</f>
        <v>22056.51</v>
      </c>
      <c r="S86">
        <f>'Formato 6 a)'!E94</f>
        <v>22056.51</v>
      </c>
      <c r="T86">
        <f>'Formato 6 a)'!F94</f>
        <v>22056.51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12953.76</v>
      </c>
      <c r="R87">
        <f>'Formato 6 a)'!D95</f>
        <v>12953.76</v>
      </c>
      <c r="S87">
        <f>'Formato 6 a)'!E95</f>
        <v>12953.76</v>
      </c>
      <c r="T87">
        <f>'Formato 6 a)'!F95</f>
        <v>12953.76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15000</v>
      </c>
      <c r="R89">
        <f>'Formato 6 a)'!D97</f>
        <v>15000</v>
      </c>
      <c r="S89">
        <f>'Formato 6 a)'!E97</f>
        <v>15000</v>
      </c>
      <c r="T89">
        <f>'Formato 6 a)'!F97</f>
        <v>15000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2600.0100000000002</v>
      </c>
      <c r="R94">
        <f>'Formato 6 a)'!D102</f>
        <v>2600.0100000000002</v>
      </c>
      <c r="S94">
        <f>'Formato 6 a)'!E102</f>
        <v>2600.0100000000002</v>
      </c>
      <c r="T94">
        <f>'Formato 6 a)'!F102</f>
        <v>2600.0100000000002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23019.85</v>
      </c>
      <c r="R95">
        <f>'Formato 6 a)'!D103</f>
        <v>23019.85</v>
      </c>
      <c r="S95">
        <f>'Formato 6 a)'!E103</f>
        <v>23019.85</v>
      </c>
      <c r="T95">
        <f>'Formato 6 a)'!F103</f>
        <v>23019.85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23019.85</v>
      </c>
      <c r="R100">
        <f>'Formato 6 a)'!D108</f>
        <v>23019.85</v>
      </c>
      <c r="S100">
        <f>'Formato 6 a)'!E108</f>
        <v>23019.85</v>
      </c>
      <c r="T100">
        <f>'Formato 6 a)'!F108</f>
        <v>23019.85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622663.75</v>
      </c>
      <c r="Q105">
        <f>'Formato 6 a)'!C113</f>
        <v>-143385.72</v>
      </c>
      <c r="R105">
        <f>'Formato 6 a)'!D113</f>
        <v>479278.03</v>
      </c>
      <c r="S105">
        <f>'Formato 6 a)'!E113</f>
        <v>329042.56</v>
      </c>
      <c r="T105">
        <f>'Formato 6 a)'!F113</f>
        <v>284207</v>
      </c>
      <c r="U105">
        <f>'Formato 6 a)'!G113</f>
        <v>150235.47000000003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622663.75</v>
      </c>
      <c r="Q106">
        <f>'Formato 6 a)'!C114</f>
        <v>-143385.72</v>
      </c>
      <c r="R106">
        <f>'Formato 6 a)'!D114</f>
        <v>479278.03</v>
      </c>
      <c r="S106">
        <f>'Formato 6 a)'!E114</f>
        <v>329042.56</v>
      </c>
      <c r="T106">
        <f>'Formato 6 a)'!F114</f>
        <v>284207</v>
      </c>
      <c r="U106">
        <f>'Formato 6 a)'!G114</f>
        <v>150235.47000000003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95158.15</v>
      </c>
      <c r="R115">
        <f>'Formato 6 a)'!D123</f>
        <v>95158.15</v>
      </c>
      <c r="S115">
        <f>'Formato 6 a)'!E123</f>
        <v>95158.15</v>
      </c>
      <c r="T115">
        <f>'Formato 6 a)'!F123</f>
        <v>95158.15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95158.15</v>
      </c>
      <c r="R121">
        <f>'Formato 6 a)'!D129</f>
        <v>95158.15</v>
      </c>
      <c r="S121">
        <f>'Formato 6 a)'!E129</f>
        <v>95158.15</v>
      </c>
      <c r="T121">
        <f>'Formato 6 a)'!F129</f>
        <v>95158.15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1343581.32</v>
      </c>
      <c r="R125">
        <f>'Formato 6 a)'!D133</f>
        <v>1343581.32</v>
      </c>
      <c r="S125">
        <f>'Formato 6 a)'!E133</f>
        <v>1343581.32</v>
      </c>
      <c r="T125">
        <f>'Formato 6 a)'!F133</f>
        <v>1343581.32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1343581.32</v>
      </c>
      <c r="R127">
        <f>'Formato 6 a)'!D135</f>
        <v>1343581.32</v>
      </c>
      <c r="S127">
        <f>'Formato 6 a)'!E135</f>
        <v>1343581.32</v>
      </c>
      <c r="T127">
        <f>'Formato 6 a)'!F135</f>
        <v>1343581.32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15181862.609999999</v>
      </c>
      <c r="Q150">
        <f>'Formato 6 a)'!C159</f>
        <v>4005099.88</v>
      </c>
      <c r="R150">
        <f>'Formato 6 a)'!D159</f>
        <v>19186962.489999998</v>
      </c>
      <c r="S150">
        <f>'Formato 6 a)'!E159</f>
        <v>17010244.240000002</v>
      </c>
      <c r="T150">
        <f>'Formato 6 a)'!F159</f>
        <v>16932296.43</v>
      </c>
      <c r="U150">
        <f>'Formato 6 a)'!G159</f>
        <v>2176718.2499999991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A4" sqref="A4:G4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66" t="s">
        <v>3289</v>
      </c>
      <c r="B1" s="266"/>
      <c r="C1" s="266"/>
      <c r="D1" s="266"/>
      <c r="E1" s="266"/>
      <c r="F1" s="266"/>
      <c r="G1" s="266"/>
    </row>
    <row r="2" spans="1:7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8"/>
      <c r="G2" s="249"/>
    </row>
    <row r="3" spans="1:7">
      <c r="A3" s="250" t="s">
        <v>277</v>
      </c>
      <c r="B3" s="251"/>
      <c r="C3" s="251"/>
      <c r="D3" s="251"/>
      <c r="E3" s="251"/>
      <c r="F3" s="251"/>
      <c r="G3" s="252"/>
    </row>
    <row r="4" spans="1:7">
      <c r="A4" s="250" t="s">
        <v>431</v>
      </c>
      <c r="B4" s="251"/>
      <c r="C4" s="251"/>
      <c r="D4" s="251"/>
      <c r="E4" s="251"/>
      <c r="F4" s="251"/>
      <c r="G4" s="252"/>
    </row>
    <row r="5" spans="1:7">
      <c r="A5" s="253" t="str">
        <f>TRIMESTRE</f>
        <v>Del 1 de enero al 31 de diciembre de 2018 (b)</v>
      </c>
      <c r="B5" s="254"/>
      <c r="C5" s="254"/>
      <c r="D5" s="254"/>
      <c r="E5" s="254"/>
      <c r="F5" s="254"/>
      <c r="G5" s="255"/>
    </row>
    <row r="6" spans="1:7">
      <c r="A6" s="256" t="s">
        <v>118</v>
      </c>
      <c r="B6" s="257"/>
      <c r="C6" s="257"/>
      <c r="D6" s="257"/>
      <c r="E6" s="257"/>
      <c r="F6" s="257"/>
      <c r="G6" s="258"/>
    </row>
    <row r="7" spans="1:7">
      <c r="A7" s="262" t="s">
        <v>0</v>
      </c>
      <c r="B7" s="264" t="s">
        <v>279</v>
      </c>
      <c r="C7" s="264"/>
      <c r="D7" s="264"/>
      <c r="E7" s="264"/>
      <c r="F7" s="264"/>
      <c r="G7" s="268" t="s">
        <v>280</v>
      </c>
    </row>
    <row r="8" spans="1:7" ht="30">
      <c r="A8" s="26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67"/>
    </row>
    <row r="9" spans="1:7">
      <c r="A9" s="52" t="s">
        <v>439</v>
      </c>
      <c r="B9" s="59">
        <f>SUM(B10:GASTO_NE_FIN_01)</f>
        <v>14559198.859999999</v>
      </c>
      <c r="C9" s="59">
        <f>SUM(C10:GASTO_NE_FIN_02)</f>
        <v>2634116</v>
      </c>
      <c r="D9" s="59">
        <f>SUM(D10:GASTO_NE_FIN_03)</f>
        <v>17193314.859999999</v>
      </c>
      <c r="E9" s="59">
        <f>SUM(E10:GASTO_NE_FIN_04)</f>
        <v>15166832.08</v>
      </c>
      <c r="F9" s="59">
        <f>SUM(F10:GASTO_NE_FIN_05)</f>
        <v>15133719.83</v>
      </c>
      <c r="G9" s="59">
        <f>SUM(G10:GASTO_NE_FIN_06)</f>
        <v>2026482.7799999993</v>
      </c>
    </row>
    <row r="10" spans="1:7" s="24" customFormat="1" ht="14.25" customHeight="1">
      <c r="A10" s="144" t="s">
        <v>3304</v>
      </c>
      <c r="B10" s="215">
        <v>14559198.859999999</v>
      </c>
      <c r="C10" s="215">
        <v>0</v>
      </c>
      <c r="D10" s="215">
        <v>14559198.859999999</v>
      </c>
      <c r="E10" s="215">
        <v>15166832.08</v>
      </c>
      <c r="F10" s="215">
        <v>15133719.83</v>
      </c>
      <c r="G10" s="77">
        <f>D10-E10</f>
        <v>-607633.22000000067</v>
      </c>
    </row>
    <row r="11" spans="1:7" s="24" customFormat="1" ht="14.25" customHeight="1">
      <c r="A11" s="144" t="s">
        <v>3305</v>
      </c>
      <c r="B11" s="215">
        <v>0</v>
      </c>
      <c r="C11" s="215">
        <v>2634116</v>
      </c>
      <c r="D11" s="215">
        <v>2634116</v>
      </c>
      <c r="E11" s="215">
        <v>0</v>
      </c>
      <c r="F11" s="215">
        <v>0</v>
      </c>
      <c r="G11" s="77">
        <f t="shared" ref="G11:G17" si="0">D11-E11</f>
        <v>2634116</v>
      </c>
    </row>
    <row r="12" spans="1:7" s="24" customFormat="1" ht="14.25" customHeight="1">
      <c r="A12" s="144" t="s">
        <v>433</v>
      </c>
      <c r="B12" s="215"/>
      <c r="C12" s="215"/>
      <c r="D12" s="215">
        <v>0</v>
      </c>
      <c r="E12" s="215"/>
      <c r="F12" s="215"/>
      <c r="G12" s="77">
        <f t="shared" si="0"/>
        <v>0</v>
      </c>
    </row>
    <row r="13" spans="1:7" s="24" customFormat="1" ht="14.25" customHeight="1">
      <c r="A13" s="144" t="s">
        <v>434</v>
      </c>
      <c r="B13" s="215"/>
      <c r="C13" s="215"/>
      <c r="D13" s="215">
        <v>0</v>
      </c>
      <c r="E13" s="215"/>
      <c r="F13" s="215"/>
      <c r="G13" s="77">
        <f t="shared" si="0"/>
        <v>0</v>
      </c>
    </row>
    <row r="14" spans="1:7" s="24" customFormat="1" ht="14.25" customHeight="1">
      <c r="A14" s="144" t="s">
        <v>435</v>
      </c>
      <c r="B14" s="215"/>
      <c r="C14" s="215"/>
      <c r="D14" s="215">
        <v>0</v>
      </c>
      <c r="E14" s="215"/>
      <c r="F14" s="215"/>
      <c r="G14" s="77">
        <f t="shared" si="0"/>
        <v>0</v>
      </c>
    </row>
    <row r="15" spans="1:7" s="24" customFormat="1" ht="14.25" customHeight="1">
      <c r="A15" s="144" t="s">
        <v>436</v>
      </c>
      <c r="B15" s="215"/>
      <c r="C15" s="215"/>
      <c r="D15" s="215">
        <v>0</v>
      </c>
      <c r="E15" s="215"/>
      <c r="F15" s="215"/>
      <c r="G15" s="77">
        <f t="shared" si="0"/>
        <v>0</v>
      </c>
    </row>
    <row r="16" spans="1:7" s="24" customFormat="1" ht="14.25" customHeight="1">
      <c r="A16" s="144" t="s">
        <v>437</v>
      </c>
      <c r="B16" s="215"/>
      <c r="C16" s="215"/>
      <c r="D16" s="215">
        <v>0</v>
      </c>
      <c r="E16" s="215"/>
      <c r="F16" s="215"/>
      <c r="G16" s="77">
        <f t="shared" si="0"/>
        <v>0</v>
      </c>
    </row>
    <row r="17" spans="1:7" s="24" customFormat="1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440</v>
      </c>
      <c r="B19" s="61">
        <f>SUM(B20:GASTO_E_FIN_01)</f>
        <v>622670.75</v>
      </c>
      <c r="C19" s="61">
        <f>SUM(C20:GASTO_E_FIN_02)</f>
        <v>1370990.88</v>
      </c>
      <c r="D19" s="61">
        <f>SUM(D20:GASTO_E_FIN_03)</f>
        <v>1993668.63</v>
      </c>
      <c r="E19" s="61">
        <f>SUM(E20:GASTO_E_FIN_04)</f>
        <v>1843419.16</v>
      </c>
      <c r="F19" s="61">
        <f>SUM(F20:GASTO_E_FIN_05)</f>
        <v>1343588.32</v>
      </c>
      <c r="G19" s="61">
        <f>SUM(G20:GASTO_E_FIN_06)</f>
        <v>150249.46999999997</v>
      </c>
    </row>
    <row r="20" spans="1:7" s="24" customFormat="1">
      <c r="A20" s="144" t="s">
        <v>3306</v>
      </c>
      <c r="B20" s="216">
        <v>622663.75</v>
      </c>
      <c r="C20" s="216">
        <v>1370983.88</v>
      </c>
      <c r="D20" s="216">
        <v>1993647.63</v>
      </c>
      <c r="E20" s="216">
        <v>1843412.16</v>
      </c>
      <c r="F20" s="216">
        <v>1343581.32</v>
      </c>
      <c r="G20" s="60">
        <f>D20-E20</f>
        <v>150235.46999999997</v>
      </c>
    </row>
    <row r="21" spans="1:7" s="24" customFormat="1">
      <c r="A21" s="144" t="s">
        <v>432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7" si="1">D21-E21</f>
        <v>2</v>
      </c>
    </row>
    <row r="22" spans="1:7" s="24" customFormat="1">
      <c r="A22" s="144" t="s">
        <v>433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1"/>
        <v>2</v>
      </c>
    </row>
    <row r="23" spans="1:7" s="24" customFormat="1">
      <c r="A23" s="144" t="s">
        <v>434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1"/>
        <v>2</v>
      </c>
    </row>
    <row r="24" spans="1:7" s="24" customFormat="1">
      <c r="A24" s="144" t="s">
        <v>435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1"/>
        <v>2</v>
      </c>
    </row>
    <row r="25" spans="1:7" s="24" customFormat="1">
      <c r="A25" s="144" t="s">
        <v>436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1"/>
        <v>2</v>
      </c>
    </row>
    <row r="26" spans="1:7" s="24" customFormat="1">
      <c r="A26" s="144" t="s">
        <v>437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1"/>
        <v>2</v>
      </c>
    </row>
    <row r="27" spans="1:7" s="24" customFormat="1">
      <c r="A27" s="144" t="s">
        <v>438</v>
      </c>
      <c r="B27" s="60">
        <v>1</v>
      </c>
      <c r="C27" s="60">
        <v>1</v>
      </c>
      <c r="D27" s="60">
        <v>3</v>
      </c>
      <c r="E27" s="60">
        <v>1</v>
      </c>
      <c r="F27" s="60">
        <v>1</v>
      </c>
      <c r="G27" s="60">
        <f t="shared" si="1"/>
        <v>2</v>
      </c>
    </row>
    <row r="28" spans="1:7">
      <c r="A28" s="76" t="s">
        <v>685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15181869.609999999</v>
      </c>
      <c r="C29" s="61">
        <f>GASTO_NE_T2+GASTO_E_T2</f>
        <v>4005106.88</v>
      </c>
      <c r="D29" s="61">
        <f>GASTO_NE_T3+GASTO_E_T3</f>
        <v>19186983.489999998</v>
      </c>
      <c r="E29" s="61">
        <f>GASTO_NE_T4+GASTO_E_T4</f>
        <v>17010251.239999998</v>
      </c>
      <c r="F29" s="61">
        <f>GASTO_NE_T5+GASTO_E_T5</f>
        <v>16477308.15</v>
      </c>
      <c r="G29" s="61">
        <f>GASTO_NE_T6+GASTO_E_T6</f>
        <v>2176732.2499999991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14559198.859999999</v>
      </c>
      <c r="Q2" s="18">
        <f>GASTO_NE_T2</f>
        <v>2634116</v>
      </c>
      <c r="R2" s="18">
        <f>GASTO_NE_T3</f>
        <v>17193314.859999999</v>
      </c>
      <c r="S2" s="18">
        <f>GASTO_NE_T4</f>
        <v>15166832.08</v>
      </c>
      <c r="T2" s="18">
        <f>GASTO_NE_T5</f>
        <v>15133719.83</v>
      </c>
      <c r="U2" s="18">
        <f>GASTO_NE_T6</f>
        <v>2026482.7799999993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622670.75</v>
      </c>
      <c r="Q3" s="18">
        <f>GASTO_E_T2</f>
        <v>1370990.88</v>
      </c>
      <c r="R3" s="18">
        <f>GASTO_E_T3</f>
        <v>1993668.63</v>
      </c>
      <c r="S3" s="18">
        <f>GASTO_E_T4</f>
        <v>1843419.16</v>
      </c>
      <c r="T3" s="18">
        <f>GASTO_E_T5</f>
        <v>1343588.32</v>
      </c>
      <c r="U3" s="18">
        <f>GASTO_E_T6</f>
        <v>150249.46999999997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15181869.609999999</v>
      </c>
      <c r="Q4" s="18">
        <f>TOTAL_E_T2</f>
        <v>4005106.88</v>
      </c>
      <c r="R4" s="18">
        <f>TOTAL_E_T3</f>
        <v>19186983.489999998</v>
      </c>
      <c r="S4" s="18">
        <f>TOTAL_E_T4</f>
        <v>17010251.239999998</v>
      </c>
      <c r="T4" s="18">
        <f>TOTAL_E_T5</f>
        <v>16477308.15</v>
      </c>
      <c r="U4" s="18">
        <f>TOTAL_E_T6</f>
        <v>2176732.2499999991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72" t="s">
        <v>3288</v>
      </c>
      <c r="B1" s="273"/>
      <c r="C1" s="273"/>
      <c r="D1" s="273"/>
      <c r="E1" s="273"/>
      <c r="F1" s="273"/>
      <c r="G1" s="273"/>
    </row>
    <row r="2" spans="1:7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8"/>
      <c r="G2" s="249"/>
    </row>
    <row r="3" spans="1:7">
      <c r="A3" s="250" t="s">
        <v>396</v>
      </c>
      <c r="B3" s="251"/>
      <c r="C3" s="251"/>
      <c r="D3" s="251"/>
      <c r="E3" s="251"/>
      <c r="F3" s="251"/>
      <c r="G3" s="252"/>
    </row>
    <row r="4" spans="1:7">
      <c r="A4" s="250" t="s">
        <v>397</v>
      </c>
      <c r="B4" s="251"/>
      <c r="C4" s="251"/>
      <c r="D4" s="251"/>
      <c r="E4" s="251"/>
      <c r="F4" s="251"/>
      <c r="G4" s="252"/>
    </row>
    <row r="5" spans="1:7">
      <c r="A5" s="253" t="str">
        <f>TRIMESTRE</f>
        <v>Del 1 de enero al 31 de diciembre de 2018 (b)</v>
      </c>
      <c r="B5" s="254"/>
      <c r="C5" s="254"/>
      <c r="D5" s="254"/>
      <c r="E5" s="254"/>
      <c r="F5" s="254"/>
      <c r="G5" s="255"/>
    </row>
    <row r="6" spans="1:7">
      <c r="A6" s="256" t="s">
        <v>118</v>
      </c>
      <c r="B6" s="257"/>
      <c r="C6" s="257"/>
      <c r="D6" s="257"/>
      <c r="E6" s="257"/>
      <c r="F6" s="257"/>
      <c r="G6" s="258"/>
    </row>
    <row r="7" spans="1:7">
      <c r="A7" s="251" t="s">
        <v>0</v>
      </c>
      <c r="B7" s="256" t="s">
        <v>279</v>
      </c>
      <c r="C7" s="257"/>
      <c r="D7" s="257"/>
      <c r="E7" s="257"/>
      <c r="F7" s="258"/>
      <c r="G7" s="268" t="s">
        <v>3285</v>
      </c>
    </row>
    <row r="8" spans="1:7" ht="30.75" customHeight="1">
      <c r="A8" s="25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67"/>
    </row>
    <row r="9" spans="1:7">
      <c r="A9" s="52" t="s">
        <v>363</v>
      </c>
      <c r="B9" s="70">
        <f>SUM(B10,B19,B27,B37)</f>
        <v>14559198.859999999</v>
      </c>
      <c r="C9" s="70">
        <f t="shared" ref="C9:G9" si="0">SUM(C10,C19,C27,C37)</f>
        <v>2634116</v>
      </c>
      <c r="D9" s="70">
        <f t="shared" si="0"/>
        <v>17193314.859999999</v>
      </c>
      <c r="E9" s="70">
        <f t="shared" si="0"/>
        <v>15166832.08</v>
      </c>
      <c r="F9" s="70">
        <f t="shared" si="0"/>
        <v>15133719.829999998</v>
      </c>
      <c r="G9" s="70">
        <f t="shared" si="0"/>
        <v>2026482.7799999989</v>
      </c>
    </row>
    <row r="10" spans="1:7">
      <c r="A10" s="53" t="s">
        <v>364</v>
      </c>
      <c r="B10" s="71">
        <f>SUM(B11:B18)</f>
        <v>6802883.4699999997</v>
      </c>
      <c r="C10" s="71">
        <f t="shared" ref="C10:F10" si="1">SUM(C11:C18)</f>
        <v>2599543.9300000002</v>
      </c>
      <c r="D10" s="71">
        <f t="shared" si="1"/>
        <v>9402427.4000000004</v>
      </c>
      <c r="E10" s="71">
        <f t="shared" si="1"/>
        <v>7700540.54</v>
      </c>
      <c r="F10" s="71">
        <f t="shared" si="1"/>
        <v>7689854.8699999992</v>
      </c>
      <c r="G10" s="71">
        <f>SUM(G11:G18)</f>
        <v>1701886.8599999994</v>
      </c>
    </row>
    <row r="11" spans="1:7">
      <c r="A11" s="63" t="s">
        <v>365</v>
      </c>
      <c r="B11" s="217"/>
      <c r="C11" s="217"/>
      <c r="D11" s="217">
        <v>0</v>
      </c>
      <c r="E11" s="217"/>
      <c r="F11" s="217"/>
      <c r="G11" s="72">
        <f>D11-E11</f>
        <v>0</v>
      </c>
    </row>
    <row r="12" spans="1:7" ht="14.25" customHeight="1">
      <c r="A12" s="63" t="s">
        <v>366</v>
      </c>
      <c r="B12" s="217">
        <v>1392736.39</v>
      </c>
      <c r="C12" s="217">
        <v>362515.74</v>
      </c>
      <c r="D12" s="217">
        <v>1755252.13</v>
      </c>
      <c r="E12" s="217">
        <v>1653400.18</v>
      </c>
      <c r="F12" s="217">
        <v>1649451.53</v>
      </c>
      <c r="G12" s="72">
        <f t="shared" ref="G12:G18" si="2">D12-E12</f>
        <v>101851.94999999995</v>
      </c>
    </row>
    <row r="13" spans="1:7">
      <c r="A13" s="63" t="s">
        <v>367</v>
      </c>
      <c r="B13" s="217">
        <v>2853579.15</v>
      </c>
      <c r="C13" s="217">
        <v>2669534.63</v>
      </c>
      <c r="D13" s="217">
        <v>5523113.7799999993</v>
      </c>
      <c r="E13" s="217">
        <v>4080810.31</v>
      </c>
      <c r="F13" s="217">
        <v>4076951.82</v>
      </c>
      <c r="G13" s="72">
        <f t="shared" si="2"/>
        <v>1442303.4699999993</v>
      </c>
    </row>
    <row r="14" spans="1:7" ht="14.25" customHeight="1">
      <c r="A14" s="63" t="s">
        <v>368</v>
      </c>
      <c r="B14" s="217"/>
      <c r="C14" s="217"/>
      <c r="D14" s="217">
        <v>0</v>
      </c>
      <c r="E14" s="217"/>
      <c r="F14" s="217"/>
      <c r="G14" s="72">
        <f t="shared" si="2"/>
        <v>0</v>
      </c>
    </row>
    <row r="15" spans="1:7" ht="14.25" customHeight="1">
      <c r="A15" s="63" t="s">
        <v>369</v>
      </c>
      <c r="B15" s="217">
        <v>2212217.21</v>
      </c>
      <c r="C15" s="217">
        <v>-403769.52</v>
      </c>
      <c r="D15" s="217">
        <v>1808447.69</v>
      </c>
      <c r="E15" s="217">
        <v>1657084.14</v>
      </c>
      <c r="F15" s="217">
        <v>1654516.3</v>
      </c>
      <c r="G15" s="72">
        <f t="shared" si="2"/>
        <v>151363.55000000005</v>
      </c>
    </row>
    <row r="16" spans="1:7" ht="14.25" customHeight="1">
      <c r="A16" s="63" t="s">
        <v>370</v>
      </c>
      <c r="B16" s="217"/>
      <c r="C16" s="217"/>
      <c r="D16" s="217">
        <v>0</v>
      </c>
      <c r="E16" s="217"/>
      <c r="F16" s="217"/>
      <c r="G16" s="72">
        <f t="shared" si="2"/>
        <v>0</v>
      </c>
    </row>
    <row r="17" spans="1:7">
      <c r="A17" s="63" t="s">
        <v>371</v>
      </c>
      <c r="B17" s="217"/>
      <c r="C17" s="217"/>
      <c r="D17" s="217">
        <v>0</v>
      </c>
      <c r="E17" s="217"/>
      <c r="F17" s="217"/>
      <c r="G17" s="72">
        <f t="shared" si="2"/>
        <v>0</v>
      </c>
    </row>
    <row r="18" spans="1:7" ht="14.25" customHeight="1">
      <c r="A18" s="63" t="s">
        <v>372</v>
      </c>
      <c r="B18" s="217">
        <v>344350.71999999997</v>
      </c>
      <c r="C18" s="217">
        <v>-28736.92</v>
      </c>
      <c r="D18" s="217">
        <v>315613.8</v>
      </c>
      <c r="E18" s="217">
        <v>309245.90999999997</v>
      </c>
      <c r="F18" s="217">
        <v>308935.21999999997</v>
      </c>
      <c r="G18" s="72">
        <f t="shared" si="2"/>
        <v>6367.890000000014</v>
      </c>
    </row>
    <row r="19" spans="1:7">
      <c r="A19" s="53" t="s">
        <v>373</v>
      </c>
      <c r="B19" s="71">
        <f>SUM(B20:B26)</f>
        <v>7756315.3900000006</v>
      </c>
      <c r="C19" s="71">
        <f t="shared" ref="C19:F19" si="3">SUM(C20:C26)</f>
        <v>34572.070000000007</v>
      </c>
      <c r="D19" s="71">
        <f t="shared" si="3"/>
        <v>7790887.459999999</v>
      </c>
      <c r="E19" s="71">
        <f t="shared" si="3"/>
        <v>7466291.54</v>
      </c>
      <c r="F19" s="71">
        <f t="shared" si="3"/>
        <v>7443864.96</v>
      </c>
      <c r="G19" s="71">
        <f>SUM(G20:G26)</f>
        <v>324595.91999999946</v>
      </c>
    </row>
    <row r="20" spans="1:7">
      <c r="A20" s="63" t="s">
        <v>374</v>
      </c>
      <c r="B20" s="218"/>
      <c r="C20" s="218"/>
      <c r="D20" s="218">
        <v>0</v>
      </c>
      <c r="E20" s="218"/>
      <c r="F20" s="218"/>
      <c r="G20" s="72">
        <f>D20-E20</f>
        <v>0</v>
      </c>
    </row>
    <row r="21" spans="1:7">
      <c r="A21" s="63" t="s">
        <v>375</v>
      </c>
      <c r="B21" s="218"/>
      <c r="C21" s="218"/>
      <c r="D21" s="218">
        <v>0</v>
      </c>
      <c r="E21" s="218"/>
      <c r="F21" s="218"/>
      <c r="G21" s="72">
        <f t="shared" ref="G21:G26" si="4">D21-E21</f>
        <v>0</v>
      </c>
    </row>
    <row r="22" spans="1:7">
      <c r="A22" s="63" t="s">
        <v>376</v>
      </c>
      <c r="B22" s="218">
        <v>1720201.84</v>
      </c>
      <c r="C22" s="218">
        <v>24164.720000000001</v>
      </c>
      <c r="D22" s="218">
        <v>1744366.56</v>
      </c>
      <c r="E22" s="218">
        <v>1699869.52</v>
      </c>
      <c r="F22" s="218">
        <v>1696086.68</v>
      </c>
      <c r="G22" s="72">
        <f t="shared" si="4"/>
        <v>44497.040000000037</v>
      </c>
    </row>
    <row r="23" spans="1:7">
      <c r="A23" s="63" t="s">
        <v>377</v>
      </c>
      <c r="B23" s="218"/>
      <c r="C23" s="218"/>
      <c r="D23" s="218">
        <v>0</v>
      </c>
      <c r="E23" s="218"/>
      <c r="F23" s="218"/>
      <c r="G23" s="72">
        <f t="shared" si="4"/>
        <v>0</v>
      </c>
    </row>
    <row r="24" spans="1:7">
      <c r="A24" s="63" t="s">
        <v>378</v>
      </c>
      <c r="B24" s="218">
        <v>2337756.9</v>
      </c>
      <c r="C24" s="218">
        <v>-225822.93</v>
      </c>
      <c r="D24" s="218">
        <v>2111933.9699999997</v>
      </c>
      <c r="E24" s="218">
        <v>2048389.67</v>
      </c>
      <c r="F24" s="218">
        <v>2043744.72</v>
      </c>
      <c r="G24" s="72">
        <f t="shared" si="4"/>
        <v>63544.299999999814</v>
      </c>
    </row>
    <row r="25" spans="1:7">
      <c r="A25" s="63" t="s">
        <v>379</v>
      </c>
      <c r="B25" s="218">
        <v>3698356.65</v>
      </c>
      <c r="C25" s="218">
        <v>236230.28</v>
      </c>
      <c r="D25" s="218">
        <v>3934586.9299999997</v>
      </c>
      <c r="E25" s="218">
        <v>3718032.35</v>
      </c>
      <c r="F25" s="218">
        <v>3704033.56</v>
      </c>
      <c r="G25" s="72">
        <f t="shared" si="4"/>
        <v>216554.57999999961</v>
      </c>
    </row>
    <row r="26" spans="1:7">
      <c r="A26" s="63" t="s">
        <v>380</v>
      </c>
      <c r="B26" s="218"/>
      <c r="C26" s="218"/>
      <c r="D26" s="218">
        <v>0</v>
      </c>
      <c r="E26" s="218"/>
      <c r="F26" s="218"/>
      <c r="G26" s="72">
        <f t="shared" si="4"/>
        <v>0</v>
      </c>
    </row>
    <row r="27" spans="1:7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>
      <c r="A28" s="69" t="s">
        <v>382</v>
      </c>
      <c r="B28" s="219"/>
      <c r="C28" s="219"/>
      <c r="D28" s="219">
        <v>0</v>
      </c>
      <c r="E28" s="219"/>
      <c r="F28" s="219"/>
      <c r="G28" s="72">
        <f>D28-E28</f>
        <v>0</v>
      </c>
    </row>
    <row r="29" spans="1:7">
      <c r="A29" s="63" t="s">
        <v>383</v>
      </c>
      <c r="B29" s="219"/>
      <c r="C29" s="219"/>
      <c r="D29" s="219">
        <v>0</v>
      </c>
      <c r="E29" s="219"/>
      <c r="F29" s="219"/>
      <c r="G29" s="72">
        <f t="shared" ref="G29:G36" si="6">D29-E29</f>
        <v>0</v>
      </c>
    </row>
    <row r="30" spans="1:7">
      <c r="A30" s="63" t="s">
        <v>384</v>
      </c>
      <c r="B30" s="219"/>
      <c r="C30" s="219"/>
      <c r="D30" s="219">
        <v>0</v>
      </c>
      <c r="E30" s="219"/>
      <c r="F30" s="219"/>
      <c r="G30" s="72">
        <f t="shared" si="6"/>
        <v>0</v>
      </c>
    </row>
    <row r="31" spans="1:7">
      <c r="A31" s="63" t="s">
        <v>385</v>
      </c>
      <c r="B31" s="219"/>
      <c r="C31" s="219"/>
      <c r="D31" s="219">
        <v>0</v>
      </c>
      <c r="E31" s="219"/>
      <c r="F31" s="219"/>
      <c r="G31" s="72">
        <f t="shared" si="6"/>
        <v>0</v>
      </c>
    </row>
    <row r="32" spans="1:7">
      <c r="A32" s="63" t="s">
        <v>386</v>
      </c>
      <c r="B32" s="219"/>
      <c r="C32" s="219"/>
      <c r="D32" s="219">
        <v>0</v>
      </c>
      <c r="E32" s="219"/>
      <c r="F32" s="219"/>
      <c r="G32" s="72">
        <f t="shared" si="6"/>
        <v>0</v>
      </c>
    </row>
    <row r="33" spans="1:7">
      <c r="A33" s="63" t="s">
        <v>387</v>
      </c>
      <c r="B33" s="219"/>
      <c r="C33" s="219"/>
      <c r="D33" s="219">
        <v>0</v>
      </c>
      <c r="E33" s="219"/>
      <c r="F33" s="219"/>
      <c r="G33" s="72">
        <f t="shared" si="6"/>
        <v>0</v>
      </c>
    </row>
    <row r="34" spans="1:7">
      <c r="A34" s="63" t="s">
        <v>388</v>
      </c>
      <c r="B34" s="219"/>
      <c r="C34" s="219"/>
      <c r="D34" s="219">
        <v>0</v>
      </c>
      <c r="E34" s="219"/>
      <c r="F34" s="219"/>
      <c r="G34" s="72">
        <f t="shared" si="6"/>
        <v>0</v>
      </c>
    </row>
    <row r="35" spans="1:7">
      <c r="A35" s="63" t="s">
        <v>389</v>
      </c>
      <c r="B35" s="219"/>
      <c r="C35" s="219"/>
      <c r="D35" s="219">
        <v>0</v>
      </c>
      <c r="E35" s="219"/>
      <c r="F35" s="219"/>
      <c r="G35" s="72">
        <f t="shared" si="6"/>
        <v>0</v>
      </c>
    </row>
    <row r="36" spans="1:7">
      <c r="A36" s="63" t="s">
        <v>390</v>
      </c>
      <c r="B36" s="219"/>
      <c r="C36" s="219"/>
      <c r="D36" s="219">
        <v>0</v>
      </c>
      <c r="E36" s="219"/>
      <c r="F36" s="219"/>
      <c r="G36" s="72">
        <f t="shared" si="6"/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>
      <c r="A38" s="69" t="s">
        <v>391</v>
      </c>
      <c r="B38" s="220"/>
      <c r="C38" s="220"/>
      <c r="D38" s="220">
        <v>0</v>
      </c>
      <c r="E38" s="220"/>
      <c r="F38" s="220"/>
      <c r="G38" s="72">
        <f>D38-E38</f>
        <v>0</v>
      </c>
    </row>
    <row r="39" spans="1:7" ht="30">
      <c r="A39" s="69" t="s">
        <v>392</v>
      </c>
      <c r="B39" s="220"/>
      <c r="C39" s="220"/>
      <c r="D39" s="220">
        <v>0</v>
      </c>
      <c r="E39" s="220"/>
      <c r="F39" s="220"/>
      <c r="G39" s="72">
        <f t="shared" ref="G39:G41" si="8">D39-E39</f>
        <v>0</v>
      </c>
    </row>
    <row r="40" spans="1:7">
      <c r="A40" s="69" t="s">
        <v>393</v>
      </c>
      <c r="B40" s="220"/>
      <c r="C40" s="220"/>
      <c r="D40" s="220">
        <v>0</v>
      </c>
      <c r="E40" s="220"/>
      <c r="F40" s="220"/>
      <c r="G40" s="72">
        <f t="shared" si="8"/>
        <v>0</v>
      </c>
    </row>
    <row r="41" spans="1:7">
      <c r="A41" s="69" t="s">
        <v>394</v>
      </c>
      <c r="B41" s="220"/>
      <c r="C41" s="220"/>
      <c r="D41" s="220">
        <v>0</v>
      </c>
      <c r="E41" s="220"/>
      <c r="F41" s="220"/>
      <c r="G41" s="72">
        <f t="shared" si="8"/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622663.75</v>
      </c>
      <c r="C43" s="73">
        <f t="shared" ref="C43:G43" si="9">SUM(C44,C53,C61,C71)</f>
        <v>1370983.8800000001</v>
      </c>
      <c r="D43" s="73">
        <f t="shared" si="9"/>
        <v>1993647.6300000001</v>
      </c>
      <c r="E43" s="73">
        <f t="shared" si="9"/>
        <v>1843412.1600000001</v>
      </c>
      <c r="F43" s="73">
        <f t="shared" si="9"/>
        <v>1798576.6</v>
      </c>
      <c r="G43" s="73">
        <f t="shared" si="9"/>
        <v>150235.47</v>
      </c>
    </row>
    <row r="44" spans="1:7">
      <c r="A44" s="53" t="s">
        <v>430</v>
      </c>
      <c r="B44" s="72">
        <f>SUM(B45:B52)</f>
        <v>220000</v>
      </c>
      <c r="C44" s="72">
        <f t="shared" ref="C44:G44" si="10">SUM(C45:C52)</f>
        <v>1352023.8800000001</v>
      </c>
      <c r="D44" s="72">
        <f t="shared" si="10"/>
        <v>1572023.8800000001</v>
      </c>
      <c r="E44" s="72">
        <f t="shared" si="10"/>
        <v>1552023.8800000001</v>
      </c>
      <c r="F44" s="72">
        <f t="shared" si="10"/>
        <v>1537338.32</v>
      </c>
      <c r="G44" s="72">
        <f t="shared" si="10"/>
        <v>20000</v>
      </c>
    </row>
    <row r="45" spans="1:7">
      <c r="A45" s="69" t="s">
        <v>365</v>
      </c>
      <c r="B45" s="221"/>
      <c r="C45" s="221"/>
      <c r="D45" s="221">
        <v>0</v>
      </c>
      <c r="E45" s="221"/>
      <c r="F45" s="221"/>
      <c r="G45" s="72">
        <f>D45-E45</f>
        <v>0</v>
      </c>
    </row>
    <row r="46" spans="1:7">
      <c r="A46" s="69" t="s">
        <v>366</v>
      </c>
      <c r="B46" s="221">
        <v>220000</v>
      </c>
      <c r="C46" s="221">
        <v>8442.56</v>
      </c>
      <c r="D46" s="221">
        <v>228442.56</v>
      </c>
      <c r="E46" s="221">
        <v>208442.56</v>
      </c>
      <c r="F46" s="221">
        <v>193757</v>
      </c>
      <c r="G46" s="72">
        <f t="shared" ref="G46:G52" si="11">D46-E46</f>
        <v>20000</v>
      </c>
    </row>
    <row r="47" spans="1:7">
      <c r="A47" s="69" t="s">
        <v>367</v>
      </c>
      <c r="B47" s="221">
        <v>0</v>
      </c>
      <c r="C47" s="221">
        <v>1343581.32</v>
      </c>
      <c r="D47" s="221">
        <v>1343581.32</v>
      </c>
      <c r="E47" s="221">
        <v>1343581.32</v>
      </c>
      <c r="F47" s="221">
        <v>1343581.32</v>
      </c>
      <c r="G47" s="72">
        <f t="shared" si="11"/>
        <v>0</v>
      </c>
    </row>
    <row r="48" spans="1:7">
      <c r="A48" s="69" t="s">
        <v>368</v>
      </c>
      <c r="B48" s="221"/>
      <c r="C48" s="221"/>
      <c r="D48" s="221">
        <v>0</v>
      </c>
      <c r="E48" s="221"/>
      <c r="F48" s="221"/>
      <c r="G48" s="72">
        <f t="shared" si="11"/>
        <v>0</v>
      </c>
    </row>
    <row r="49" spans="1:7">
      <c r="A49" s="69" t="s">
        <v>369</v>
      </c>
      <c r="B49" s="221"/>
      <c r="C49" s="221"/>
      <c r="D49" s="221">
        <v>0</v>
      </c>
      <c r="E49" s="221"/>
      <c r="F49" s="221"/>
      <c r="G49" s="72">
        <f t="shared" si="11"/>
        <v>0</v>
      </c>
    </row>
    <row r="50" spans="1:7">
      <c r="A50" s="69" t="s">
        <v>370</v>
      </c>
      <c r="B50" s="221"/>
      <c r="C50" s="221"/>
      <c r="D50" s="221">
        <v>0</v>
      </c>
      <c r="E50" s="221"/>
      <c r="F50" s="221"/>
      <c r="G50" s="72">
        <f t="shared" si="11"/>
        <v>0</v>
      </c>
    </row>
    <row r="51" spans="1:7">
      <c r="A51" s="69" t="s">
        <v>371</v>
      </c>
      <c r="B51" s="221"/>
      <c r="C51" s="221"/>
      <c r="D51" s="221">
        <v>0</v>
      </c>
      <c r="E51" s="221"/>
      <c r="F51" s="221"/>
      <c r="G51" s="72">
        <f t="shared" si="11"/>
        <v>0</v>
      </c>
    </row>
    <row r="52" spans="1:7">
      <c r="A52" s="69" t="s">
        <v>372</v>
      </c>
      <c r="B52" s="221"/>
      <c r="C52" s="221"/>
      <c r="D52" s="221">
        <v>0</v>
      </c>
      <c r="E52" s="221"/>
      <c r="F52" s="221"/>
      <c r="G52" s="72">
        <f t="shared" si="11"/>
        <v>0</v>
      </c>
    </row>
    <row r="53" spans="1:7">
      <c r="A53" s="53" t="s">
        <v>373</v>
      </c>
      <c r="B53" s="71">
        <f>SUM(B54:B60)</f>
        <v>402663.75</v>
      </c>
      <c r="C53" s="71">
        <f t="shared" ref="C53:G53" si="12">SUM(C54:C60)</f>
        <v>18960</v>
      </c>
      <c r="D53" s="71">
        <f t="shared" si="12"/>
        <v>421623.75</v>
      </c>
      <c r="E53" s="71">
        <f t="shared" si="12"/>
        <v>291388.28000000003</v>
      </c>
      <c r="F53" s="71">
        <f t="shared" si="12"/>
        <v>261238.28</v>
      </c>
      <c r="G53" s="71">
        <f t="shared" si="12"/>
        <v>130235.47</v>
      </c>
    </row>
    <row r="54" spans="1:7">
      <c r="A54" s="69" t="s">
        <v>374</v>
      </c>
      <c r="B54" s="222"/>
      <c r="C54" s="222"/>
      <c r="D54" s="222">
        <v>0</v>
      </c>
      <c r="E54" s="222"/>
      <c r="F54" s="222"/>
      <c r="G54" s="72">
        <f>D54-E54</f>
        <v>0</v>
      </c>
    </row>
    <row r="55" spans="1:7">
      <c r="A55" s="69" t="s">
        <v>375</v>
      </c>
      <c r="B55" s="222"/>
      <c r="C55" s="222"/>
      <c r="D55" s="222">
        <v>0</v>
      </c>
      <c r="E55" s="222"/>
      <c r="F55" s="222"/>
      <c r="G55" s="72">
        <f t="shared" ref="G55:G60" si="13">D55-E55</f>
        <v>0</v>
      </c>
    </row>
    <row r="56" spans="1:7">
      <c r="A56" s="69" t="s">
        <v>376</v>
      </c>
      <c r="B56" s="222"/>
      <c r="C56" s="222"/>
      <c r="D56" s="222">
        <v>0</v>
      </c>
      <c r="E56" s="222"/>
      <c r="F56" s="222"/>
      <c r="G56" s="72">
        <f t="shared" si="13"/>
        <v>0</v>
      </c>
    </row>
    <row r="57" spans="1:7">
      <c r="A57" s="48" t="s">
        <v>377</v>
      </c>
      <c r="B57" s="222"/>
      <c r="C57" s="222"/>
      <c r="D57" s="222">
        <v>0</v>
      </c>
      <c r="E57" s="222"/>
      <c r="F57" s="222"/>
      <c r="G57" s="72">
        <f t="shared" si="13"/>
        <v>0</v>
      </c>
    </row>
    <row r="58" spans="1:7">
      <c r="A58" s="69" t="s">
        <v>378</v>
      </c>
      <c r="B58" s="222">
        <v>122640</v>
      </c>
      <c r="C58" s="222">
        <v>18960</v>
      </c>
      <c r="D58" s="222">
        <v>141600</v>
      </c>
      <c r="E58" s="222">
        <v>135600</v>
      </c>
      <c r="F58" s="222">
        <v>105450</v>
      </c>
      <c r="G58" s="72">
        <f t="shared" si="13"/>
        <v>6000</v>
      </c>
    </row>
    <row r="59" spans="1:7">
      <c r="A59" s="69" t="s">
        <v>379</v>
      </c>
      <c r="B59" s="222">
        <v>280023.75</v>
      </c>
      <c r="C59" s="222">
        <v>0</v>
      </c>
      <c r="D59" s="222">
        <v>280023.75</v>
      </c>
      <c r="E59" s="222">
        <v>155788.28</v>
      </c>
      <c r="F59" s="222">
        <v>155788.28</v>
      </c>
      <c r="G59" s="72">
        <f t="shared" si="13"/>
        <v>124235.47</v>
      </c>
    </row>
    <row r="60" spans="1:7">
      <c r="A60" s="69" t="s">
        <v>380</v>
      </c>
      <c r="B60" s="222"/>
      <c r="C60" s="222"/>
      <c r="D60" s="222">
        <v>0</v>
      </c>
      <c r="E60" s="222"/>
      <c r="F60" s="222"/>
      <c r="G60" s="72">
        <f t="shared" si="13"/>
        <v>0</v>
      </c>
    </row>
    <row r="61" spans="1:7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>
      <c r="A62" s="69" t="s">
        <v>382</v>
      </c>
      <c r="B62" s="224"/>
      <c r="C62" s="224"/>
      <c r="D62" s="224">
        <v>0</v>
      </c>
      <c r="E62" s="224"/>
      <c r="F62" s="224"/>
      <c r="G62" s="72">
        <f>D62-E62</f>
        <v>0</v>
      </c>
    </row>
    <row r="63" spans="1:7">
      <c r="A63" s="69" t="s">
        <v>383</v>
      </c>
      <c r="B63" s="224"/>
      <c r="C63" s="224"/>
      <c r="D63" s="224">
        <v>0</v>
      </c>
      <c r="E63" s="224"/>
      <c r="F63" s="224"/>
      <c r="G63" s="72">
        <f t="shared" ref="G63:G70" si="15">D63-E63</f>
        <v>0</v>
      </c>
    </row>
    <row r="64" spans="1:7">
      <c r="A64" s="69" t="s">
        <v>384</v>
      </c>
      <c r="B64" s="224"/>
      <c r="C64" s="224"/>
      <c r="D64" s="224">
        <v>0</v>
      </c>
      <c r="E64" s="224"/>
      <c r="F64" s="224"/>
      <c r="G64" s="72">
        <f t="shared" si="15"/>
        <v>0</v>
      </c>
    </row>
    <row r="65" spans="1:8">
      <c r="A65" s="69" t="s">
        <v>385</v>
      </c>
      <c r="B65" s="224"/>
      <c r="C65" s="224"/>
      <c r="D65" s="224">
        <v>0</v>
      </c>
      <c r="E65" s="224"/>
      <c r="F65" s="224"/>
      <c r="G65" s="72">
        <f t="shared" si="15"/>
        <v>0</v>
      </c>
    </row>
    <row r="66" spans="1:8">
      <c r="A66" s="69" t="s">
        <v>386</v>
      </c>
      <c r="B66" s="224"/>
      <c r="C66" s="224"/>
      <c r="D66" s="224">
        <v>0</v>
      </c>
      <c r="E66" s="224"/>
      <c r="F66" s="224"/>
      <c r="G66" s="72">
        <f t="shared" si="15"/>
        <v>0</v>
      </c>
    </row>
    <row r="67" spans="1:8">
      <c r="A67" s="69" t="s">
        <v>387</v>
      </c>
      <c r="B67" s="224"/>
      <c r="C67" s="224"/>
      <c r="D67" s="224">
        <v>0</v>
      </c>
      <c r="E67" s="224"/>
      <c r="F67" s="224"/>
      <c r="G67" s="72">
        <f t="shared" si="15"/>
        <v>0</v>
      </c>
    </row>
    <row r="68" spans="1:8">
      <c r="A68" s="69" t="s">
        <v>388</v>
      </c>
      <c r="B68" s="224"/>
      <c r="C68" s="224"/>
      <c r="D68" s="224">
        <v>0</v>
      </c>
      <c r="E68" s="224"/>
      <c r="F68" s="224"/>
      <c r="G68" s="72">
        <f t="shared" si="15"/>
        <v>0</v>
      </c>
    </row>
    <row r="69" spans="1:8">
      <c r="A69" s="69" t="s">
        <v>389</v>
      </c>
      <c r="B69" s="224"/>
      <c r="C69" s="224"/>
      <c r="D69" s="224">
        <v>0</v>
      </c>
      <c r="E69" s="224"/>
      <c r="F69" s="224"/>
      <c r="G69" s="72">
        <f t="shared" si="15"/>
        <v>0</v>
      </c>
    </row>
    <row r="70" spans="1:8">
      <c r="A70" s="69" t="s">
        <v>390</v>
      </c>
      <c r="B70" s="224"/>
      <c r="C70" s="224"/>
      <c r="D70" s="224">
        <v>0</v>
      </c>
      <c r="E70" s="224"/>
      <c r="F70" s="224"/>
      <c r="G70" s="72">
        <f t="shared" si="15"/>
        <v>0</v>
      </c>
    </row>
    <row r="71" spans="1:8">
      <c r="A71" s="64" t="s">
        <v>3298</v>
      </c>
      <c r="B71" s="223"/>
      <c r="C71" s="223"/>
      <c r="D71" s="223"/>
      <c r="E71" s="223"/>
      <c r="F71" s="223"/>
      <c r="G71" s="74">
        <f>SUM(G72:G75)</f>
        <v>0</v>
      </c>
    </row>
    <row r="72" spans="1:8">
      <c r="A72" s="69" t="s">
        <v>391</v>
      </c>
      <c r="B72" s="225"/>
      <c r="C72" s="225"/>
      <c r="D72" s="225">
        <v>0</v>
      </c>
      <c r="E72" s="225"/>
      <c r="F72" s="225"/>
      <c r="G72" s="72">
        <f>D72-E72</f>
        <v>0</v>
      </c>
    </row>
    <row r="73" spans="1:8" ht="30">
      <c r="A73" s="69" t="s">
        <v>392</v>
      </c>
      <c r="B73" s="225"/>
      <c r="C73" s="225"/>
      <c r="D73" s="225">
        <v>0</v>
      </c>
      <c r="E73" s="225"/>
      <c r="F73" s="225"/>
      <c r="G73" s="72">
        <f t="shared" ref="G73:G75" si="16">D73-E73</f>
        <v>0</v>
      </c>
    </row>
    <row r="74" spans="1:8">
      <c r="A74" s="69" t="s">
        <v>393</v>
      </c>
      <c r="B74" s="225"/>
      <c r="C74" s="225"/>
      <c r="D74" s="225">
        <v>0</v>
      </c>
      <c r="E74" s="225"/>
      <c r="F74" s="225"/>
      <c r="G74" s="72">
        <f t="shared" si="16"/>
        <v>0</v>
      </c>
    </row>
    <row r="75" spans="1:8">
      <c r="A75" s="69" t="s">
        <v>394</v>
      </c>
      <c r="B75" s="225"/>
      <c r="C75" s="225"/>
      <c r="D75" s="225">
        <v>0</v>
      </c>
      <c r="E75" s="225"/>
      <c r="F75" s="225"/>
      <c r="G75" s="72">
        <f t="shared" si="16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15181862.609999999</v>
      </c>
      <c r="C77" s="73">
        <f t="shared" ref="C77:F77" si="17">C43+C9</f>
        <v>4005099.88</v>
      </c>
      <c r="D77" s="73">
        <f t="shared" si="17"/>
        <v>19186962.489999998</v>
      </c>
      <c r="E77" s="73">
        <f t="shared" si="17"/>
        <v>17010244.240000002</v>
      </c>
      <c r="F77" s="73">
        <f t="shared" si="17"/>
        <v>16932296.43</v>
      </c>
      <c r="G77" s="73">
        <f>G43+G9</f>
        <v>2176718.2499999991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14559198.859999999</v>
      </c>
      <c r="Q2" s="18">
        <f>'Formato 6 c)'!C9</f>
        <v>2634116</v>
      </c>
      <c r="R2" s="18">
        <f>'Formato 6 c)'!D9</f>
        <v>17193314.859999999</v>
      </c>
      <c r="S2" s="18">
        <f>'Formato 6 c)'!E9</f>
        <v>15166832.08</v>
      </c>
      <c r="T2" s="18">
        <f>'Formato 6 c)'!F9</f>
        <v>15133719.829999998</v>
      </c>
      <c r="U2" s="18">
        <f>'Formato 6 c)'!G9</f>
        <v>2026482.7799999989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6802883.4699999997</v>
      </c>
      <c r="Q3" s="18">
        <f>'Formato 6 c)'!C10</f>
        <v>2599543.9300000002</v>
      </c>
      <c r="R3" s="18">
        <f>'Formato 6 c)'!D10</f>
        <v>9402427.4000000004</v>
      </c>
      <c r="S3" s="18">
        <f>'Formato 6 c)'!E10</f>
        <v>7700540.54</v>
      </c>
      <c r="T3" s="18">
        <f>'Formato 6 c)'!F10</f>
        <v>7689854.8699999992</v>
      </c>
      <c r="U3" s="18">
        <f>'Formato 6 c)'!G10</f>
        <v>1701886.8599999994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1392736.39</v>
      </c>
      <c r="Q5" s="18">
        <f>'Formato 6 c)'!C12</f>
        <v>362515.74</v>
      </c>
      <c r="R5" s="18">
        <f>'Formato 6 c)'!D12</f>
        <v>1755252.13</v>
      </c>
      <c r="S5" s="18">
        <f>'Formato 6 c)'!E12</f>
        <v>1653400.18</v>
      </c>
      <c r="T5" s="18">
        <f>'Formato 6 c)'!F12</f>
        <v>1649451.53</v>
      </c>
      <c r="U5" s="18">
        <f>'Formato 6 c)'!G12</f>
        <v>101851.94999999995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2853579.15</v>
      </c>
      <c r="Q6" s="18">
        <f>'Formato 6 c)'!C13</f>
        <v>2669534.63</v>
      </c>
      <c r="R6" s="18">
        <f>'Formato 6 c)'!D13</f>
        <v>5523113.7799999993</v>
      </c>
      <c r="S6" s="18">
        <f>'Formato 6 c)'!E13</f>
        <v>4080810.31</v>
      </c>
      <c r="T6" s="18">
        <f>'Formato 6 c)'!F13</f>
        <v>4076951.82</v>
      </c>
      <c r="U6" s="18">
        <f>'Formato 6 c)'!G13</f>
        <v>1442303.4699999993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2212217.21</v>
      </c>
      <c r="Q8" s="18">
        <f>'Formato 6 c)'!C15</f>
        <v>-403769.52</v>
      </c>
      <c r="R8" s="18">
        <f>'Formato 6 c)'!D15</f>
        <v>1808447.69</v>
      </c>
      <c r="S8" s="18">
        <f>'Formato 6 c)'!E15</f>
        <v>1657084.14</v>
      </c>
      <c r="T8" s="18">
        <f>'Formato 6 c)'!F15</f>
        <v>1654516.3</v>
      </c>
      <c r="U8" s="18">
        <f>'Formato 6 c)'!G15</f>
        <v>151363.55000000005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344350.71999999997</v>
      </c>
      <c r="Q11" s="18">
        <f>'Formato 6 c)'!C18</f>
        <v>-28736.92</v>
      </c>
      <c r="R11" s="18">
        <f>'Formato 6 c)'!D18</f>
        <v>315613.8</v>
      </c>
      <c r="S11" s="18">
        <f>'Formato 6 c)'!E18</f>
        <v>309245.90999999997</v>
      </c>
      <c r="T11" s="18">
        <f>'Formato 6 c)'!F18</f>
        <v>308935.21999999997</v>
      </c>
      <c r="U11" s="18">
        <f>'Formato 6 c)'!G18</f>
        <v>6367.890000000014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7756315.3900000006</v>
      </c>
      <c r="Q12" s="18">
        <f>'Formato 6 c)'!C19</f>
        <v>34572.070000000007</v>
      </c>
      <c r="R12" s="18">
        <f>'Formato 6 c)'!D19</f>
        <v>7790887.459999999</v>
      </c>
      <c r="S12" s="18">
        <f>'Formato 6 c)'!E19</f>
        <v>7466291.54</v>
      </c>
      <c r="T12" s="18">
        <f>'Formato 6 c)'!F19</f>
        <v>7443864.96</v>
      </c>
      <c r="U12" s="18">
        <f>'Formato 6 c)'!G19</f>
        <v>324595.91999999946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1720201.84</v>
      </c>
      <c r="Q15" s="18">
        <f>'Formato 6 c)'!C22</f>
        <v>24164.720000000001</v>
      </c>
      <c r="R15" s="18">
        <f>'Formato 6 c)'!D22</f>
        <v>1744366.56</v>
      </c>
      <c r="S15" s="18">
        <f>'Formato 6 c)'!E22</f>
        <v>1699869.52</v>
      </c>
      <c r="T15" s="18">
        <f>'Formato 6 c)'!F22</f>
        <v>1696086.68</v>
      </c>
      <c r="U15" s="18">
        <f>'Formato 6 c)'!G22</f>
        <v>44497.040000000037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2337756.9</v>
      </c>
      <c r="Q17" s="18">
        <f>'Formato 6 c)'!C24</f>
        <v>-225822.93</v>
      </c>
      <c r="R17" s="18">
        <f>'Formato 6 c)'!D24</f>
        <v>2111933.9699999997</v>
      </c>
      <c r="S17" s="18">
        <f>'Formato 6 c)'!E24</f>
        <v>2048389.67</v>
      </c>
      <c r="T17" s="18">
        <f>'Formato 6 c)'!F24</f>
        <v>2043744.72</v>
      </c>
      <c r="U17" s="18">
        <f>'Formato 6 c)'!G24</f>
        <v>63544.299999999814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3698356.65</v>
      </c>
      <c r="Q18" s="18">
        <f>'Formato 6 c)'!C25</f>
        <v>236230.28</v>
      </c>
      <c r="R18" s="18">
        <f>'Formato 6 c)'!D25</f>
        <v>3934586.9299999997</v>
      </c>
      <c r="S18" s="18">
        <f>'Formato 6 c)'!E25</f>
        <v>3718032.35</v>
      </c>
      <c r="T18" s="18">
        <f>'Formato 6 c)'!F25</f>
        <v>3704033.56</v>
      </c>
      <c r="U18" s="18">
        <f>'Formato 6 c)'!G25</f>
        <v>216554.57999999961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622663.75</v>
      </c>
      <c r="Q35" s="18">
        <f>'Formato 6 c)'!C43</f>
        <v>1370983.8800000001</v>
      </c>
      <c r="R35" s="18">
        <f>'Formato 6 c)'!D43</f>
        <v>1993647.6300000001</v>
      </c>
      <c r="S35" s="18">
        <f>'Formato 6 c)'!E43</f>
        <v>1843412.1600000001</v>
      </c>
      <c r="T35" s="18">
        <f>'Formato 6 c)'!F43</f>
        <v>1798576.6</v>
      </c>
      <c r="U35" s="18">
        <f>'Formato 6 c)'!G43</f>
        <v>150235.47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220000</v>
      </c>
      <c r="Q36" s="18">
        <f>'Formato 6 c)'!C44</f>
        <v>1352023.8800000001</v>
      </c>
      <c r="R36" s="18">
        <f>'Formato 6 c)'!D44</f>
        <v>1572023.8800000001</v>
      </c>
      <c r="S36" s="18">
        <f>'Formato 6 c)'!E44</f>
        <v>1552023.8800000001</v>
      </c>
      <c r="T36" s="18">
        <f>'Formato 6 c)'!F44</f>
        <v>1537338.32</v>
      </c>
      <c r="U36" s="18">
        <f>'Formato 6 c)'!G44</f>
        <v>20000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220000</v>
      </c>
      <c r="Q38" s="18">
        <f>'Formato 6 c)'!C46</f>
        <v>8442.56</v>
      </c>
      <c r="R38" s="18">
        <f>'Formato 6 c)'!D46</f>
        <v>228442.56</v>
      </c>
      <c r="S38" s="18">
        <f>'Formato 6 c)'!E46</f>
        <v>208442.56</v>
      </c>
      <c r="T38" s="18">
        <f>'Formato 6 c)'!F46</f>
        <v>193757</v>
      </c>
      <c r="U38" s="18">
        <f>'Formato 6 c)'!G46</f>
        <v>20000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1343581.32</v>
      </c>
      <c r="R39" s="18">
        <f>'Formato 6 c)'!D47</f>
        <v>1343581.32</v>
      </c>
      <c r="S39" s="18">
        <f>'Formato 6 c)'!E47</f>
        <v>1343581.32</v>
      </c>
      <c r="T39" s="18">
        <f>'Formato 6 c)'!F47</f>
        <v>1343581.32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402663.75</v>
      </c>
      <c r="Q45" s="18">
        <f>'Formato 6 c)'!C53</f>
        <v>18960</v>
      </c>
      <c r="R45" s="18">
        <f>'Formato 6 c)'!D53</f>
        <v>421623.75</v>
      </c>
      <c r="S45" s="18">
        <f>'Formato 6 c)'!E53</f>
        <v>291388.28000000003</v>
      </c>
      <c r="T45" s="18">
        <f>'Formato 6 c)'!F53</f>
        <v>261238.28</v>
      </c>
      <c r="U45" s="18">
        <f>'Formato 6 c)'!G53</f>
        <v>130235.47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122640</v>
      </c>
      <c r="Q50" s="18">
        <f>'Formato 6 c)'!C58</f>
        <v>18960</v>
      </c>
      <c r="R50" s="18">
        <f>'Formato 6 c)'!D58</f>
        <v>141600</v>
      </c>
      <c r="S50" s="18">
        <f>'Formato 6 c)'!E58</f>
        <v>135600</v>
      </c>
      <c r="T50" s="18">
        <f>'Formato 6 c)'!F58</f>
        <v>105450</v>
      </c>
      <c r="U50" s="18">
        <f>'Formato 6 c)'!G58</f>
        <v>6000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280023.75</v>
      </c>
      <c r="Q51" s="18">
        <f>'Formato 6 c)'!C59</f>
        <v>0</v>
      </c>
      <c r="R51" s="18">
        <f>'Formato 6 c)'!D59</f>
        <v>280023.75</v>
      </c>
      <c r="S51" s="18">
        <f>'Formato 6 c)'!E59</f>
        <v>155788.28</v>
      </c>
      <c r="T51" s="18">
        <f>'Formato 6 c)'!F59</f>
        <v>155788.28</v>
      </c>
      <c r="U51" s="18">
        <f>'Formato 6 c)'!G59</f>
        <v>124235.47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15181862.609999999</v>
      </c>
      <c r="Q68" s="18">
        <f>'Formato 6 c)'!C77</f>
        <v>4005099.88</v>
      </c>
      <c r="R68" s="18">
        <f>'Formato 6 c)'!D77</f>
        <v>19186962.489999998</v>
      </c>
      <c r="S68" s="18">
        <f>'Formato 6 c)'!E77</f>
        <v>17010244.240000002</v>
      </c>
      <c r="T68" s="18">
        <f>'Formato 6 c)'!F77</f>
        <v>16932296.43</v>
      </c>
      <c r="U68" s="18">
        <f>'Formato 6 c)'!G77</f>
        <v>2176718.2499999991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828</v>
      </c>
    </row>
    <row r="6" spans="2:3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COMONFORT GTO, Gobierno del Estado de Guanajuato</v>
      </c>
    </row>
    <row r="7" spans="2:3">
      <c r="C7" t="str">
        <f>CONCATENATE(ENTE_PUBLICO," (a)")</f>
        <v>SISTEMA PARA EL DESARROLLO INTEGRAL DE LA FAMILIA DEL MUNICIPIO DE COMONFORT GTO, Gobierno del Estado de Guanajuato (a)</v>
      </c>
    </row>
    <row r="8" spans="2:3" ht="27" customHeight="1">
      <c r="B8" t="s">
        <v>794</v>
      </c>
      <c r="C8" s="24" t="s">
        <v>806</v>
      </c>
    </row>
    <row r="10" spans="2:3" ht="25.5" customHeight="1">
      <c r="B10" t="s">
        <v>795</v>
      </c>
      <c r="C10" s="24" t="s">
        <v>1136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>
      <c r="B12" t="s">
        <v>793</v>
      </c>
      <c r="C12" s="24">
        <v>2018</v>
      </c>
    </row>
    <row r="14" spans="2:3">
      <c r="B14" t="s">
        <v>792</v>
      </c>
      <c r="C14" s="24" t="s">
        <v>3302</v>
      </c>
    </row>
    <row r="15" spans="2:3">
      <c r="C15" s="24">
        <v>4</v>
      </c>
    </row>
    <row r="16" spans="2:3">
      <c r="C16" s="24" t="s">
        <v>3303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3142</v>
      </c>
      <c r="E29" t="s">
        <v>3143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3144</v>
      </c>
      <c r="E32" t="s">
        <v>3145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66" t="s">
        <v>3286</v>
      </c>
      <c r="B1" s="265"/>
      <c r="C1" s="265"/>
      <c r="D1" s="265"/>
      <c r="E1" s="265"/>
      <c r="F1" s="265"/>
      <c r="G1" s="265"/>
    </row>
    <row r="2" spans="1:7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8"/>
      <c r="G2" s="249"/>
    </row>
    <row r="3" spans="1:7">
      <c r="A3" s="253" t="s">
        <v>277</v>
      </c>
      <c r="B3" s="254"/>
      <c r="C3" s="254"/>
      <c r="D3" s="254"/>
      <c r="E3" s="254"/>
      <c r="F3" s="254"/>
      <c r="G3" s="255"/>
    </row>
    <row r="4" spans="1:7">
      <c r="A4" s="253" t="s">
        <v>399</v>
      </c>
      <c r="B4" s="254"/>
      <c r="C4" s="254"/>
      <c r="D4" s="254"/>
      <c r="E4" s="254"/>
      <c r="F4" s="254"/>
      <c r="G4" s="255"/>
    </row>
    <row r="5" spans="1:7">
      <c r="A5" s="253" t="str">
        <f>TRIMESTRE</f>
        <v>Del 1 de enero al 31 de diciembre de 2018 (b)</v>
      </c>
      <c r="B5" s="254"/>
      <c r="C5" s="254"/>
      <c r="D5" s="254"/>
      <c r="E5" s="254"/>
      <c r="F5" s="254"/>
      <c r="G5" s="255"/>
    </row>
    <row r="6" spans="1:7">
      <c r="A6" s="256" t="s">
        <v>118</v>
      </c>
      <c r="B6" s="257"/>
      <c r="C6" s="257"/>
      <c r="D6" s="257"/>
      <c r="E6" s="257"/>
      <c r="F6" s="257"/>
      <c r="G6" s="258"/>
    </row>
    <row r="7" spans="1:7">
      <c r="A7" s="262" t="s">
        <v>361</v>
      </c>
      <c r="B7" s="267" t="s">
        <v>279</v>
      </c>
      <c r="C7" s="267"/>
      <c r="D7" s="267"/>
      <c r="E7" s="267"/>
      <c r="F7" s="267"/>
      <c r="G7" s="267" t="s">
        <v>280</v>
      </c>
    </row>
    <row r="8" spans="1:7" ht="29.25" customHeight="1">
      <c r="A8" s="26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74"/>
    </row>
    <row r="9" spans="1:7">
      <c r="A9" s="52" t="s">
        <v>400</v>
      </c>
      <c r="B9" s="66">
        <f>SUM(B10,B11,B12,B15,B16,B19)</f>
        <v>11927958.15</v>
      </c>
      <c r="C9" s="66">
        <f t="shared" ref="C9:F9" si="0">SUM(C10,C11,C12,C15,C16,C19)</f>
        <v>827235.77</v>
      </c>
      <c r="D9" s="66">
        <f t="shared" si="0"/>
        <v>12755193.92</v>
      </c>
      <c r="E9" s="66">
        <f t="shared" si="0"/>
        <v>11469349.890000001</v>
      </c>
      <c r="F9" s="66">
        <f t="shared" si="0"/>
        <v>11469349.890000001</v>
      </c>
      <c r="G9" s="66">
        <f>SUM(G10,G11,G12,G15,G16,G19)</f>
        <v>1285844.0299999993</v>
      </c>
    </row>
    <row r="10" spans="1:7" ht="14.25" customHeight="1">
      <c r="A10" s="53" t="s">
        <v>401</v>
      </c>
      <c r="B10" s="227">
        <v>11927958.15</v>
      </c>
      <c r="C10" s="227">
        <v>827235.77</v>
      </c>
      <c r="D10" s="226">
        <v>12755193.92</v>
      </c>
      <c r="E10" s="227">
        <v>11469349.890000001</v>
      </c>
      <c r="F10" s="227">
        <v>11469349.890000001</v>
      </c>
      <c r="G10" s="67">
        <f>D10-E10</f>
        <v>1285844.0299999993</v>
      </c>
    </row>
    <row r="11" spans="1:7">
      <c r="A11" s="53" t="s">
        <v>402</v>
      </c>
      <c r="B11" s="228"/>
      <c r="C11" s="228"/>
      <c r="D11" s="228">
        <v>0</v>
      </c>
      <c r="E11" s="228"/>
      <c r="F11" s="228"/>
      <c r="G11" s="67">
        <f>D11-E11</f>
        <v>0</v>
      </c>
    </row>
    <row r="12" spans="1:7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>
      <c r="A13" s="63" t="s">
        <v>404</v>
      </c>
      <c r="B13" s="230"/>
      <c r="C13" s="230"/>
      <c r="D13" s="229">
        <v>0</v>
      </c>
      <c r="E13" s="230"/>
      <c r="F13" s="230"/>
      <c r="G13" s="67">
        <f>D13-E13</f>
        <v>0</v>
      </c>
    </row>
    <row r="14" spans="1:7">
      <c r="A14" s="63" t="s">
        <v>405</v>
      </c>
      <c r="B14" s="230"/>
      <c r="C14" s="230"/>
      <c r="D14" s="229">
        <v>0</v>
      </c>
      <c r="E14" s="230"/>
      <c r="F14" s="230"/>
      <c r="G14" s="67">
        <f t="shared" ref="G14:G15" si="2">D14-E14</f>
        <v>0</v>
      </c>
    </row>
    <row r="15" spans="1:7">
      <c r="A15" s="53" t="s">
        <v>406</v>
      </c>
      <c r="B15" s="231"/>
      <c r="C15" s="231"/>
      <c r="D15" s="231">
        <v>0</v>
      </c>
      <c r="E15" s="231"/>
      <c r="F15" s="231"/>
      <c r="G15" s="67">
        <f t="shared" si="2"/>
        <v>0</v>
      </c>
    </row>
    <row r="16" spans="1:7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>
      <c r="A17" s="63" t="s">
        <v>408</v>
      </c>
      <c r="B17" s="233"/>
      <c r="C17" s="233"/>
      <c r="D17" s="232">
        <v>0</v>
      </c>
      <c r="E17" s="233"/>
      <c r="F17" s="233"/>
      <c r="G17" s="67">
        <f>D17-E17</f>
        <v>0</v>
      </c>
    </row>
    <row r="18" spans="1:7">
      <c r="A18" s="63" t="s">
        <v>409</v>
      </c>
      <c r="B18" s="233"/>
      <c r="C18" s="233"/>
      <c r="D18" s="232">
        <v>0</v>
      </c>
      <c r="E18" s="233"/>
      <c r="F18" s="233"/>
      <c r="G18" s="67">
        <f>D18-E18</f>
        <v>0</v>
      </c>
    </row>
    <row r="19" spans="1:7">
      <c r="A19" s="53" t="s">
        <v>410</v>
      </c>
      <c r="B19" s="234"/>
      <c r="C19" s="234"/>
      <c r="D19" s="234">
        <v>0</v>
      </c>
      <c r="E19" s="234"/>
      <c r="F19" s="234"/>
      <c r="G19" s="67">
        <f>D19-E19</f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>
      <c r="A22" s="53" t="s">
        <v>401</v>
      </c>
      <c r="B22" s="236">
        <v>0</v>
      </c>
      <c r="C22" s="236">
        <v>0</v>
      </c>
      <c r="D22" s="235">
        <v>0</v>
      </c>
      <c r="E22" s="236">
        <v>0</v>
      </c>
      <c r="F22" s="236">
        <v>0</v>
      </c>
      <c r="G22" s="67">
        <f>D22-E22</f>
        <v>0</v>
      </c>
    </row>
    <row r="23" spans="1:7" s="24" customFormat="1">
      <c r="A23" s="53" t="s">
        <v>402</v>
      </c>
      <c r="B23" s="235"/>
      <c r="C23" s="235"/>
      <c r="D23" s="235">
        <v>0</v>
      </c>
      <c r="E23" s="235"/>
      <c r="F23" s="235"/>
      <c r="G23" s="67">
        <f>D23-E23</f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>
      <c r="A25" s="63" t="s">
        <v>404</v>
      </c>
      <c r="B25" s="238"/>
      <c r="C25" s="238"/>
      <c r="D25" s="237">
        <v>0</v>
      </c>
      <c r="E25" s="238"/>
      <c r="F25" s="238"/>
      <c r="G25" s="67">
        <f>D25-E25</f>
        <v>0</v>
      </c>
    </row>
    <row r="26" spans="1:7" s="24" customFormat="1">
      <c r="A26" s="63" t="s">
        <v>405</v>
      </c>
      <c r="B26" s="238"/>
      <c r="C26" s="238"/>
      <c r="D26" s="237">
        <v>0</v>
      </c>
      <c r="E26" s="238"/>
      <c r="F26" s="238"/>
      <c r="G26" s="67">
        <f t="shared" ref="G26:G27" si="6">D26-E26</f>
        <v>0</v>
      </c>
    </row>
    <row r="27" spans="1:7" s="24" customFormat="1">
      <c r="A27" s="53" t="s">
        <v>406</v>
      </c>
      <c r="B27" s="239"/>
      <c r="C27" s="239"/>
      <c r="D27" s="239">
        <v>0</v>
      </c>
      <c r="E27" s="239"/>
      <c r="F27" s="239"/>
      <c r="G27" s="67">
        <f t="shared" si="6"/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>
      <c r="A29" s="63" t="s">
        <v>408</v>
      </c>
      <c r="B29" s="241"/>
      <c r="C29" s="241"/>
      <c r="D29" s="240">
        <v>0</v>
      </c>
      <c r="E29" s="241"/>
      <c r="F29" s="241"/>
      <c r="G29" s="67">
        <f>D29-E29</f>
        <v>0</v>
      </c>
    </row>
    <row r="30" spans="1:7" s="24" customFormat="1">
      <c r="A30" s="63" t="s">
        <v>409</v>
      </c>
      <c r="B30" s="241"/>
      <c r="C30" s="241"/>
      <c r="D30" s="240">
        <v>0</v>
      </c>
      <c r="E30" s="241"/>
      <c r="F30" s="241"/>
      <c r="G30" s="67">
        <f t="shared" ref="G30:G31" si="8">D30-E30</f>
        <v>0</v>
      </c>
    </row>
    <row r="31" spans="1:7" s="24" customFormat="1">
      <c r="A31" s="53" t="s">
        <v>410</v>
      </c>
      <c r="B31" s="242"/>
      <c r="C31" s="242"/>
      <c r="D31" s="242">
        <v>0</v>
      </c>
      <c r="E31" s="242"/>
      <c r="F31" s="242"/>
      <c r="G31" s="67">
        <f t="shared" si="8"/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11927958.15</v>
      </c>
      <c r="C33" s="66">
        <f t="shared" ref="C33:G33" si="9">C21+C9</f>
        <v>827235.77</v>
      </c>
      <c r="D33" s="66">
        <f t="shared" si="9"/>
        <v>12755193.92</v>
      </c>
      <c r="E33" s="66">
        <f t="shared" si="9"/>
        <v>11469349.890000001</v>
      </c>
      <c r="F33" s="66">
        <f t="shared" si="9"/>
        <v>11469349.890000001</v>
      </c>
      <c r="G33" s="66">
        <f t="shared" si="9"/>
        <v>1285844.0299999993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11927958.15</v>
      </c>
      <c r="Q2" s="18">
        <f>'Formato 6 d)'!C9</f>
        <v>827235.77</v>
      </c>
      <c r="R2" s="18">
        <f>'Formato 6 d)'!D9</f>
        <v>12755193.92</v>
      </c>
      <c r="S2" s="18">
        <f>'Formato 6 d)'!E9</f>
        <v>11469349.890000001</v>
      </c>
      <c r="T2" s="18">
        <f>'Formato 6 d)'!F9</f>
        <v>11469349.890000001</v>
      </c>
      <c r="U2" s="18">
        <f>'Formato 6 d)'!G9</f>
        <v>1285844.0299999993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11927958.15</v>
      </c>
      <c r="Q3" s="18">
        <f>'Formato 6 d)'!C10</f>
        <v>827235.77</v>
      </c>
      <c r="R3" s="18">
        <f>'Formato 6 d)'!D10</f>
        <v>12755193.92</v>
      </c>
      <c r="S3" s="18">
        <f>'Formato 6 d)'!E10</f>
        <v>11469349.890000001</v>
      </c>
      <c r="T3" s="18">
        <f>'Formato 6 d)'!F10</f>
        <v>11469349.890000001</v>
      </c>
      <c r="U3" s="18">
        <f>'Formato 6 d)'!G10</f>
        <v>1285844.0299999993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11927958.15</v>
      </c>
      <c r="Q24" s="18">
        <f>'Formato 6 d)'!C33</f>
        <v>827235.77</v>
      </c>
      <c r="R24" s="18">
        <f>'Formato 6 d)'!D33</f>
        <v>12755193.92</v>
      </c>
      <c r="S24" s="18">
        <f>'Formato 6 d)'!E33</f>
        <v>11469349.890000001</v>
      </c>
      <c r="T24" s="18">
        <f>'Formato 6 d)'!F33</f>
        <v>11469349.890000001</v>
      </c>
      <c r="U24" s="18">
        <f>'Formato 6 d)'!G33</f>
        <v>1285844.0299999993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5" zoomScale="85" zoomScaleNormal="85" zoomScalePageLayoutView="90" workbookViewId="0">
      <selection activeCell="C32" sqref="C32:G3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65" t="s">
        <v>413</v>
      </c>
      <c r="B1" s="265"/>
      <c r="C1" s="265"/>
      <c r="D1" s="265"/>
      <c r="E1" s="265"/>
      <c r="F1" s="265"/>
      <c r="G1" s="265"/>
    </row>
    <row r="2" spans="1:7">
      <c r="A2" s="247" t="str">
        <f>ENTIDAD</f>
        <v>Municipio de Comonfort, Gobierno del Estado de Guanajuato</v>
      </c>
      <c r="B2" s="248"/>
      <c r="C2" s="248"/>
      <c r="D2" s="248"/>
      <c r="E2" s="248"/>
      <c r="F2" s="248"/>
      <c r="G2" s="249"/>
    </row>
    <row r="3" spans="1:7">
      <c r="A3" s="250" t="s">
        <v>414</v>
      </c>
      <c r="B3" s="251"/>
      <c r="C3" s="251"/>
      <c r="D3" s="251"/>
      <c r="E3" s="251"/>
      <c r="F3" s="251"/>
      <c r="G3" s="252"/>
    </row>
    <row r="4" spans="1:7">
      <c r="A4" s="250" t="s">
        <v>118</v>
      </c>
      <c r="B4" s="251"/>
      <c r="C4" s="251"/>
      <c r="D4" s="251"/>
      <c r="E4" s="251"/>
      <c r="F4" s="251"/>
      <c r="G4" s="252"/>
    </row>
    <row r="5" spans="1:7">
      <c r="A5" s="250" t="s">
        <v>415</v>
      </c>
      <c r="B5" s="251"/>
      <c r="C5" s="251"/>
      <c r="D5" s="251"/>
      <c r="E5" s="251"/>
      <c r="F5" s="251"/>
      <c r="G5" s="252"/>
    </row>
    <row r="6" spans="1:7">
      <c r="A6" s="262" t="s">
        <v>3287</v>
      </c>
      <c r="B6" s="51">
        <f>ANIO1P</f>
        <v>2019</v>
      </c>
      <c r="C6" s="275" t="str">
        <f>ANIO2P</f>
        <v>2020 (d)</v>
      </c>
      <c r="D6" s="275" t="str">
        <f>ANIO3P</f>
        <v>2021 (d)</v>
      </c>
      <c r="E6" s="275" t="str">
        <f>ANIO4P</f>
        <v>2022 (d)</v>
      </c>
      <c r="F6" s="275" t="str">
        <f>ANIO5P</f>
        <v>2023 (d)</v>
      </c>
      <c r="G6" s="275" t="str">
        <f>ANIO6P</f>
        <v>2024 (d)</v>
      </c>
    </row>
    <row r="7" spans="1:7" ht="48" customHeight="1">
      <c r="A7" s="263"/>
      <c r="B7" s="88" t="s">
        <v>3290</v>
      </c>
      <c r="C7" s="276"/>
      <c r="D7" s="276"/>
      <c r="E7" s="276"/>
      <c r="F7" s="276"/>
      <c r="G7" s="276"/>
    </row>
    <row r="8" spans="1:7">
      <c r="A8" s="52" t="s">
        <v>421</v>
      </c>
      <c r="B8" s="59">
        <f>SUM(B9:B20)</f>
        <v>16959516.82</v>
      </c>
      <c r="C8" s="59">
        <f t="shared" ref="C8:G8" si="0">SUM(C9:C20)</f>
        <v>18936177.251000002</v>
      </c>
      <c r="D8" s="59">
        <f t="shared" si="0"/>
        <v>19882986.113550004</v>
      </c>
      <c r="E8" s="59">
        <f t="shared" si="0"/>
        <v>20877135.4192275</v>
      </c>
      <c r="F8" s="59">
        <f t="shared" si="0"/>
        <v>21920992.190188877</v>
      </c>
      <c r="G8" s="59">
        <f t="shared" si="0"/>
        <v>23017041.799698323</v>
      </c>
    </row>
    <row r="9" spans="1:7">
      <c r="A9" s="53" t="s">
        <v>216</v>
      </c>
      <c r="B9" s="60">
        <v>0</v>
      </c>
      <c r="C9" s="60">
        <f>B9*1.05</f>
        <v>0</v>
      </c>
      <c r="D9" s="60">
        <f>C9*1.05</f>
        <v>0</v>
      </c>
      <c r="E9" s="60">
        <f>D9*1.05</f>
        <v>0</v>
      </c>
      <c r="F9" s="60">
        <f>E9*1.05</f>
        <v>0</v>
      </c>
      <c r="G9" s="60">
        <f>F9*1.05</f>
        <v>0</v>
      </c>
    </row>
    <row r="10" spans="1:7">
      <c r="A10" s="53" t="s">
        <v>217</v>
      </c>
      <c r="B10" s="60">
        <v>0</v>
      </c>
      <c r="C10" s="60">
        <f t="shared" ref="C10:G20" si="1">B10*1.05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 t="shared" si="1"/>
        <v>0</v>
      </c>
    </row>
    <row r="11" spans="1:7">
      <c r="A11" s="53" t="s">
        <v>218</v>
      </c>
      <c r="B11" s="60">
        <v>0</v>
      </c>
      <c r="C11" s="60">
        <f t="shared" si="1"/>
        <v>0</v>
      </c>
      <c r="D11" s="60">
        <f t="shared" si="1"/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>
      <c r="A12" s="53" t="s">
        <v>416</v>
      </c>
      <c r="B12" s="151">
        <v>0</v>
      </c>
      <c r="C12" s="60">
        <f t="shared" si="1"/>
        <v>0</v>
      </c>
      <c r="D12" s="60">
        <f t="shared" si="1"/>
        <v>0</v>
      </c>
      <c r="E12" s="60">
        <f t="shared" si="1"/>
        <v>0</v>
      </c>
      <c r="F12" s="60">
        <f t="shared" si="1"/>
        <v>0</v>
      </c>
      <c r="G12" s="60">
        <f t="shared" si="1"/>
        <v>0</v>
      </c>
    </row>
    <row r="13" spans="1:7">
      <c r="A13" s="53" t="s">
        <v>220</v>
      </c>
      <c r="B13" s="151">
        <v>67925</v>
      </c>
      <c r="C13" s="60">
        <f t="shared" si="1"/>
        <v>71321.25</v>
      </c>
      <c r="D13" s="60">
        <f t="shared" si="1"/>
        <v>74887.3125</v>
      </c>
      <c r="E13" s="60">
        <f t="shared" si="1"/>
        <v>78631.678125000006</v>
      </c>
      <c r="F13" s="60">
        <f t="shared" si="1"/>
        <v>82563.262031250008</v>
      </c>
      <c r="G13" s="60">
        <f t="shared" si="1"/>
        <v>86691.42513281251</v>
      </c>
    </row>
    <row r="14" spans="1:7">
      <c r="A14" s="53" t="s">
        <v>221</v>
      </c>
      <c r="B14" s="151">
        <v>10000</v>
      </c>
      <c r="C14" s="60">
        <f t="shared" si="1"/>
        <v>10500</v>
      </c>
      <c r="D14" s="60">
        <f t="shared" si="1"/>
        <v>11025</v>
      </c>
      <c r="E14" s="60">
        <f t="shared" si="1"/>
        <v>11576.25</v>
      </c>
      <c r="F14" s="60">
        <f t="shared" si="1"/>
        <v>12155.0625</v>
      </c>
      <c r="G14" s="60">
        <f t="shared" si="1"/>
        <v>12762.815625000001</v>
      </c>
    </row>
    <row r="15" spans="1:7">
      <c r="A15" s="53" t="s">
        <v>417</v>
      </c>
      <c r="B15" s="150">
        <v>1252383.52</v>
      </c>
      <c r="C15" s="60">
        <f>B15*1.05+1128684.59</f>
        <v>2443687.2860000003</v>
      </c>
      <c r="D15" s="60">
        <f t="shared" si="1"/>
        <v>2565871.6503000003</v>
      </c>
      <c r="E15" s="60">
        <f t="shared" si="1"/>
        <v>2694165.2328150002</v>
      </c>
      <c r="F15" s="60">
        <f t="shared" si="1"/>
        <v>2828873.4944557506</v>
      </c>
      <c r="G15" s="60">
        <f t="shared" si="1"/>
        <v>2970317.169178538</v>
      </c>
    </row>
    <row r="16" spans="1:7">
      <c r="A16" s="53" t="s">
        <v>418</v>
      </c>
      <c r="B16" s="60"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>
      <c r="A17" s="10" t="s">
        <v>419</v>
      </c>
      <c r="B17" s="60">
        <v>0</v>
      </c>
      <c r="C17" s="60">
        <f t="shared" si="1"/>
        <v>0</v>
      </c>
      <c r="D17" s="60">
        <f t="shared" si="1"/>
        <v>0</v>
      </c>
      <c r="E17" s="60">
        <f t="shared" si="1"/>
        <v>0</v>
      </c>
      <c r="F17" s="60">
        <f t="shared" si="1"/>
        <v>0</v>
      </c>
      <c r="G17" s="60">
        <f t="shared" si="1"/>
        <v>0</v>
      </c>
    </row>
    <row r="18" spans="1:7">
      <c r="A18" s="53" t="s">
        <v>240</v>
      </c>
      <c r="B18" s="150">
        <v>15040568.300000001</v>
      </c>
      <c r="C18" s="60">
        <f t="shared" si="1"/>
        <v>15792596.715000002</v>
      </c>
      <c r="D18" s="60">
        <f t="shared" si="1"/>
        <v>16582226.550750002</v>
      </c>
      <c r="E18" s="60">
        <f t="shared" si="1"/>
        <v>17411337.878287502</v>
      </c>
      <c r="F18" s="60">
        <f t="shared" si="1"/>
        <v>18281904.772201877</v>
      </c>
      <c r="G18" s="60">
        <f t="shared" si="1"/>
        <v>19196000.010811973</v>
      </c>
    </row>
    <row r="19" spans="1:7">
      <c r="A19" s="53" t="s">
        <v>241</v>
      </c>
      <c r="B19" s="150">
        <v>588640</v>
      </c>
      <c r="C19" s="60">
        <f t="shared" si="1"/>
        <v>618072</v>
      </c>
      <c r="D19" s="60">
        <f t="shared" si="1"/>
        <v>648975.6</v>
      </c>
      <c r="E19" s="60">
        <f t="shared" si="1"/>
        <v>681424.38</v>
      </c>
      <c r="F19" s="60">
        <f t="shared" si="1"/>
        <v>715495.59900000005</v>
      </c>
      <c r="G19" s="60">
        <f t="shared" si="1"/>
        <v>751270.37895000004</v>
      </c>
    </row>
    <row r="20" spans="1:7">
      <c r="A20" s="53" t="s">
        <v>420</v>
      </c>
      <c r="B20" s="60">
        <v>0</v>
      </c>
      <c r="C20" s="60">
        <f t="shared" si="1"/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2">SUM(C23:C27)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</row>
    <row r="23" spans="1:7">
      <c r="A23" s="53" t="s">
        <v>423</v>
      </c>
      <c r="B23" s="60">
        <v>0</v>
      </c>
      <c r="C23" s="60">
        <f t="shared" ref="C23:E27" si="3">B23*1.05</f>
        <v>0</v>
      </c>
      <c r="D23" s="60">
        <f t="shared" si="3"/>
        <v>0</v>
      </c>
      <c r="E23" s="60">
        <f t="shared" si="3"/>
        <v>0</v>
      </c>
      <c r="F23" s="60">
        <v>0</v>
      </c>
      <c r="G23" s="60">
        <v>0</v>
      </c>
    </row>
    <row r="24" spans="1:7">
      <c r="A24" s="53" t="s">
        <v>424</v>
      </c>
      <c r="B24" s="60">
        <v>0</v>
      </c>
      <c r="C24" s="60">
        <f t="shared" si="3"/>
        <v>0</v>
      </c>
      <c r="D24" s="60">
        <f t="shared" si="3"/>
        <v>0</v>
      </c>
      <c r="E24" s="60">
        <f t="shared" si="3"/>
        <v>0</v>
      </c>
      <c r="F24" s="60">
        <v>0</v>
      </c>
      <c r="G24" s="60">
        <v>0</v>
      </c>
    </row>
    <row r="25" spans="1:7">
      <c r="A25" s="53" t="s">
        <v>425</v>
      </c>
      <c r="B25" s="60">
        <v>0</v>
      </c>
      <c r="C25" s="60">
        <f t="shared" si="3"/>
        <v>0</v>
      </c>
      <c r="D25" s="60">
        <f t="shared" si="3"/>
        <v>0</v>
      </c>
      <c r="E25" s="60">
        <f t="shared" si="3"/>
        <v>0</v>
      </c>
      <c r="F25" s="60">
        <v>0</v>
      </c>
      <c r="G25" s="60">
        <v>0</v>
      </c>
    </row>
    <row r="26" spans="1:7">
      <c r="A26" s="56" t="s">
        <v>265</v>
      </c>
      <c r="B26" s="60">
        <v>0</v>
      </c>
      <c r="C26" s="60">
        <f t="shared" si="3"/>
        <v>0</v>
      </c>
      <c r="D26" s="60">
        <f t="shared" si="3"/>
        <v>0</v>
      </c>
      <c r="E26" s="60">
        <f t="shared" si="3"/>
        <v>0</v>
      </c>
      <c r="F26" s="60">
        <v>0</v>
      </c>
      <c r="G26" s="60">
        <v>0</v>
      </c>
    </row>
    <row r="27" spans="1:7">
      <c r="A27" s="53" t="s">
        <v>266</v>
      </c>
      <c r="B27" s="60">
        <v>0</v>
      </c>
      <c r="C27" s="60">
        <f t="shared" si="3"/>
        <v>0</v>
      </c>
      <c r="D27" s="60">
        <f t="shared" si="3"/>
        <v>0</v>
      </c>
      <c r="E27" s="60">
        <f t="shared" si="3"/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0</v>
      </c>
      <c r="C29" s="61">
        <f t="shared" ref="C29:G29" si="4">C30</f>
        <v>0</v>
      </c>
      <c r="D29" s="61">
        <f t="shared" si="4"/>
        <v>0</v>
      </c>
      <c r="E29" s="61">
        <f t="shared" si="4"/>
        <v>0</v>
      </c>
      <c r="F29" s="61">
        <f t="shared" si="4"/>
        <v>0</v>
      </c>
      <c r="G29" s="61">
        <f t="shared" si="4"/>
        <v>0</v>
      </c>
    </row>
    <row r="30" spans="1:7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16959516.82</v>
      </c>
      <c r="C32" s="61">
        <f t="shared" ref="C32:F32" si="5">C29+C22+C8</f>
        <v>18936177.251000002</v>
      </c>
      <c r="D32" s="61">
        <f t="shared" si="5"/>
        <v>19882986.113550004</v>
      </c>
      <c r="E32" s="61">
        <f t="shared" si="5"/>
        <v>20877135.4192275</v>
      </c>
      <c r="F32" s="61">
        <f t="shared" si="5"/>
        <v>21920992.190188877</v>
      </c>
      <c r="G32" s="61">
        <f>G29+G22+G8</f>
        <v>23017041.799698323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1128684.5900000001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55" t="s">
        <v>429</v>
      </c>
      <c r="B37" s="61">
        <f>B36+B35</f>
        <v>1128684.5900000001</v>
      </c>
      <c r="C37" s="61">
        <f t="shared" ref="C37:F37" si="6">C36+C35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16959516.82</v>
      </c>
      <c r="Q2" s="18">
        <f>'Formato 7 a)'!C8</f>
        <v>18936177.251000002</v>
      </c>
      <c r="R2" s="18">
        <f>'Formato 7 a)'!D8</f>
        <v>19882986.113550004</v>
      </c>
      <c r="S2" s="18">
        <f>'Formato 7 a)'!E8</f>
        <v>20877135.4192275</v>
      </c>
      <c r="T2" s="18">
        <f>'Formato 7 a)'!F8</f>
        <v>21920992.190188877</v>
      </c>
      <c r="U2" s="18">
        <f>'Formato 7 a)'!G8</f>
        <v>23017041.799698323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67925</v>
      </c>
      <c r="Q7" s="18">
        <f>'Formato 7 a)'!C13</f>
        <v>71321.25</v>
      </c>
      <c r="R7" s="18">
        <f>'Formato 7 a)'!D13</f>
        <v>74887.3125</v>
      </c>
      <c r="S7" s="18">
        <f>'Formato 7 a)'!E13</f>
        <v>78631.678125000006</v>
      </c>
      <c r="T7" s="18">
        <f>'Formato 7 a)'!F13</f>
        <v>82563.262031250008</v>
      </c>
      <c r="U7" s="18">
        <f>'Formato 7 a)'!G13</f>
        <v>86691.42513281251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10000</v>
      </c>
      <c r="Q8" s="18">
        <f>'Formato 7 a)'!C14</f>
        <v>10500</v>
      </c>
      <c r="R8" s="18">
        <f>'Formato 7 a)'!D14</f>
        <v>11025</v>
      </c>
      <c r="S8" s="18">
        <f>'Formato 7 a)'!E14</f>
        <v>11576.25</v>
      </c>
      <c r="T8" s="18">
        <f>'Formato 7 a)'!F14</f>
        <v>12155.0625</v>
      </c>
      <c r="U8" s="18">
        <f>'Formato 7 a)'!G14</f>
        <v>12762.815625000001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1252383.52</v>
      </c>
      <c r="Q9" s="18">
        <f>'Formato 7 a)'!C15</f>
        <v>2443687.2860000003</v>
      </c>
      <c r="R9" s="18">
        <f>'Formato 7 a)'!D15</f>
        <v>2565871.6503000003</v>
      </c>
      <c r="S9" s="18">
        <f>'Formato 7 a)'!E15</f>
        <v>2694165.2328150002</v>
      </c>
      <c r="T9" s="18">
        <f>'Formato 7 a)'!F15</f>
        <v>2828873.4944557506</v>
      </c>
      <c r="U9" s="18">
        <f>'Formato 7 a)'!G15</f>
        <v>2970317.169178538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15040568.300000001</v>
      </c>
      <c r="Q12" s="18">
        <f>'Formato 7 a)'!C18</f>
        <v>15792596.715000002</v>
      </c>
      <c r="R12" s="18">
        <f>'Formato 7 a)'!D18</f>
        <v>16582226.550750002</v>
      </c>
      <c r="S12" s="18">
        <f>'Formato 7 a)'!E18</f>
        <v>17411337.878287502</v>
      </c>
      <c r="T12" s="18">
        <f>'Formato 7 a)'!F18</f>
        <v>18281904.772201877</v>
      </c>
      <c r="U12" s="18">
        <f>'Formato 7 a)'!G18</f>
        <v>19196000.010811973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588640</v>
      </c>
      <c r="Q13" s="18">
        <f>'Formato 7 a)'!C19</f>
        <v>618072</v>
      </c>
      <c r="R13" s="18">
        <f>'Formato 7 a)'!D19</f>
        <v>648975.6</v>
      </c>
      <c r="S13" s="18">
        <f>'Formato 7 a)'!E19</f>
        <v>681424.38</v>
      </c>
      <c r="T13" s="18">
        <f>'Formato 7 a)'!F19</f>
        <v>715495.59900000005</v>
      </c>
      <c r="U13" s="18">
        <f>'Formato 7 a)'!G19</f>
        <v>751270.37895000004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16959516.82</v>
      </c>
      <c r="Q23" s="18">
        <f>'Formato 7 a)'!C32</f>
        <v>18936177.251000002</v>
      </c>
      <c r="R23" s="18">
        <f>'Formato 7 a)'!D32</f>
        <v>19882986.113550004</v>
      </c>
      <c r="S23" s="18">
        <f>'Formato 7 a)'!E32</f>
        <v>20877135.4192275</v>
      </c>
      <c r="T23" s="18">
        <f>'Formato 7 a)'!F32</f>
        <v>21920992.190188877</v>
      </c>
      <c r="U23" s="18">
        <f>'Formato 7 a)'!G32</f>
        <v>23017041.799698323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1128684.5900000001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1128684.5900000001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G8" sqref="G8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65" t="s">
        <v>450</v>
      </c>
      <c r="B1" s="265"/>
      <c r="C1" s="265"/>
      <c r="D1" s="265"/>
      <c r="E1" s="265"/>
      <c r="F1" s="265"/>
      <c r="G1" s="265"/>
    </row>
    <row r="2" spans="1:7" customFormat="1">
      <c r="A2" s="247" t="str">
        <f>ENTIDAD</f>
        <v>Municipio de Comonfort, Gobierno del Estado de Guanajuato</v>
      </c>
      <c r="B2" s="248"/>
      <c r="C2" s="248"/>
      <c r="D2" s="248"/>
      <c r="E2" s="248"/>
      <c r="F2" s="248"/>
      <c r="G2" s="249"/>
    </row>
    <row r="3" spans="1:7" customFormat="1">
      <c r="A3" s="250" t="s">
        <v>451</v>
      </c>
      <c r="B3" s="251"/>
      <c r="C3" s="251"/>
      <c r="D3" s="251"/>
      <c r="E3" s="251"/>
      <c r="F3" s="251"/>
      <c r="G3" s="252"/>
    </row>
    <row r="4" spans="1:7" customFormat="1">
      <c r="A4" s="250" t="s">
        <v>118</v>
      </c>
      <c r="B4" s="251"/>
      <c r="C4" s="251"/>
      <c r="D4" s="251"/>
      <c r="E4" s="251"/>
      <c r="F4" s="251"/>
      <c r="G4" s="252"/>
    </row>
    <row r="5" spans="1:7" customFormat="1">
      <c r="A5" s="250" t="s">
        <v>415</v>
      </c>
      <c r="B5" s="251"/>
      <c r="C5" s="251"/>
      <c r="D5" s="251"/>
      <c r="E5" s="251"/>
      <c r="F5" s="251"/>
      <c r="G5" s="252"/>
    </row>
    <row r="6" spans="1:7" customFormat="1">
      <c r="A6" s="277" t="s">
        <v>3141</v>
      </c>
      <c r="B6" s="51">
        <f>ANIO1P</f>
        <v>2019</v>
      </c>
      <c r="C6" s="275" t="str">
        <f>ANIO2P</f>
        <v>2020 (d)</v>
      </c>
      <c r="D6" s="275" t="str">
        <f>ANIO3P</f>
        <v>2021 (d)</v>
      </c>
      <c r="E6" s="275" t="str">
        <f>ANIO4P</f>
        <v>2022 (d)</v>
      </c>
      <c r="F6" s="275" t="str">
        <f>ANIO5P</f>
        <v>2023 (d)</v>
      </c>
      <c r="G6" s="275" t="str">
        <f>ANIO6P</f>
        <v>2024 (d)</v>
      </c>
    </row>
    <row r="7" spans="1:7" customFormat="1" ht="48" customHeight="1">
      <c r="A7" s="278"/>
      <c r="B7" s="88" t="s">
        <v>3290</v>
      </c>
      <c r="C7" s="276"/>
      <c r="D7" s="276"/>
      <c r="E7" s="276"/>
      <c r="F7" s="276"/>
      <c r="G7" s="276"/>
    </row>
    <row r="8" spans="1:7">
      <c r="A8" s="52" t="s">
        <v>452</v>
      </c>
      <c r="B8" s="59">
        <f>SUM(B9:B17)</f>
        <v>18088201.41</v>
      </c>
      <c r="C8" s="59">
        <f t="shared" ref="C8:G8" si="0">SUM(C9:C17)</f>
        <v>18936177.250500001</v>
      </c>
      <c r="D8" s="59">
        <f t="shared" si="0"/>
        <v>19882986.113024998</v>
      </c>
      <c r="E8" s="59">
        <f t="shared" si="0"/>
        <v>20877135.418676246</v>
      </c>
      <c r="F8" s="59">
        <f t="shared" si="0"/>
        <v>21920992.189610064</v>
      </c>
      <c r="G8" s="59">
        <f t="shared" si="0"/>
        <v>23017041.799090568</v>
      </c>
    </row>
    <row r="9" spans="1:7">
      <c r="A9" s="53" t="s">
        <v>453</v>
      </c>
      <c r="B9" s="60">
        <v>14453923.289999999</v>
      </c>
      <c r="C9" s="60">
        <v>15120185.224499999</v>
      </c>
      <c r="D9" s="60">
        <v>15876194.485724999</v>
      </c>
      <c r="E9" s="60">
        <v>16670004.210011249</v>
      </c>
      <c r="F9" s="60">
        <v>17503504.420511812</v>
      </c>
      <c r="G9" s="60">
        <v>18378679.641537402</v>
      </c>
    </row>
    <row r="10" spans="1:7">
      <c r="A10" s="53" t="s">
        <v>454</v>
      </c>
      <c r="B10" s="60">
        <v>1096682.43</v>
      </c>
      <c r="C10" s="60">
        <v>1151516.5515000001</v>
      </c>
      <c r="D10" s="60">
        <v>1209092.3790750001</v>
      </c>
      <c r="E10" s="60">
        <v>1269546.9980287501</v>
      </c>
      <c r="F10" s="60">
        <v>1333024.3479301876</v>
      </c>
      <c r="G10" s="60">
        <v>1399675.565326697</v>
      </c>
    </row>
    <row r="11" spans="1:7">
      <c r="A11" s="53" t="s">
        <v>455</v>
      </c>
      <c r="B11" s="60">
        <v>1425076.61</v>
      </c>
      <c r="C11" s="60">
        <v>1496330.4405000003</v>
      </c>
      <c r="D11" s="60">
        <v>1571146.9625250003</v>
      </c>
      <c r="E11" s="60">
        <v>1649704.3106512504</v>
      </c>
      <c r="F11" s="60">
        <v>1732189.5261838131</v>
      </c>
      <c r="G11" s="60">
        <v>1818799.0024930038</v>
      </c>
    </row>
    <row r="12" spans="1:7">
      <c r="A12" s="53" t="s">
        <v>456</v>
      </c>
      <c r="B12" s="60">
        <v>888206.66</v>
      </c>
      <c r="C12" s="60">
        <v>932616.99300000002</v>
      </c>
      <c r="D12" s="60">
        <v>979247.84265000001</v>
      </c>
      <c r="E12" s="60">
        <v>1028210.2347825001</v>
      </c>
      <c r="F12" s="60">
        <v>1079620.7465216252</v>
      </c>
      <c r="G12" s="60">
        <v>1133601.7838477066</v>
      </c>
    </row>
    <row r="13" spans="1:7">
      <c r="A13" s="53" t="s">
        <v>457</v>
      </c>
      <c r="B13" s="60">
        <v>224312.42</v>
      </c>
      <c r="C13" s="60">
        <v>235528.04100000003</v>
      </c>
      <c r="D13" s="60">
        <v>247304.44305000003</v>
      </c>
      <c r="E13" s="60">
        <v>259669.66520250004</v>
      </c>
      <c r="F13" s="60">
        <v>272653.14846262505</v>
      </c>
      <c r="G13" s="60">
        <v>286285.80588575633</v>
      </c>
    </row>
    <row r="14" spans="1:7">
      <c r="A14" s="53" t="s">
        <v>458</v>
      </c>
      <c r="B14" s="60">
        <v>0</v>
      </c>
      <c r="C14" s="60">
        <f t="shared" ref="C14:D17" si="1">B14*1.05</f>
        <v>0</v>
      </c>
      <c r="D14" s="60">
        <f t="shared" si="1"/>
        <v>0</v>
      </c>
      <c r="E14" s="60">
        <f t="shared" ref="E14:G17" si="2">D14*1.05</f>
        <v>0</v>
      </c>
      <c r="F14" s="60">
        <f t="shared" si="2"/>
        <v>0</v>
      </c>
      <c r="G14" s="60">
        <f t="shared" si="2"/>
        <v>0</v>
      </c>
    </row>
    <row r="15" spans="1:7">
      <c r="A15" s="53" t="s">
        <v>459</v>
      </c>
      <c r="B15" s="60">
        <v>0</v>
      </c>
      <c r="C15" s="60">
        <f t="shared" si="1"/>
        <v>0</v>
      </c>
      <c r="D15" s="60">
        <f t="shared" si="1"/>
        <v>0</v>
      </c>
      <c r="E15" s="60">
        <f t="shared" si="2"/>
        <v>0</v>
      </c>
      <c r="F15" s="60">
        <f t="shared" si="2"/>
        <v>0</v>
      </c>
      <c r="G15" s="60">
        <f t="shared" si="2"/>
        <v>0</v>
      </c>
    </row>
    <row r="16" spans="1:7">
      <c r="A16" s="53" t="s">
        <v>460</v>
      </c>
      <c r="B16" s="60">
        <v>0</v>
      </c>
      <c r="C16" s="60">
        <f t="shared" si="1"/>
        <v>0</v>
      </c>
      <c r="D16" s="60">
        <f t="shared" si="1"/>
        <v>0</v>
      </c>
      <c r="E16" s="60">
        <f t="shared" si="2"/>
        <v>0</v>
      </c>
      <c r="F16" s="60">
        <f t="shared" si="2"/>
        <v>0</v>
      </c>
      <c r="G16" s="60">
        <f t="shared" si="2"/>
        <v>0</v>
      </c>
    </row>
    <row r="17" spans="1:7">
      <c r="A17" s="53" t="s">
        <v>461</v>
      </c>
      <c r="B17" s="60">
        <v>0</v>
      </c>
      <c r="C17" s="60">
        <f t="shared" si="1"/>
        <v>0</v>
      </c>
      <c r="D17" s="60">
        <f t="shared" si="1"/>
        <v>0</v>
      </c>
      <c r="E17" s="60">
        <f t="shared" si="2"/>
        <v>0</v>
      </c>
      <c r="F17" s="60">
        <f t="shared" si="2"/>
        <v>0</v>
      </c>
      <c r="G17" s="60">
        <f t="shared" si="2"/>
        <v>0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462</v>
      </c>
      <c r="B19" s="61">
        <f>SUM(B20:B28)</f>
        <v>0</v>
      </c>
      <c r="C19" s="61">
        <f t="shared" ref="C19:G19" si="3">SUM(C20:C28)</f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</row>
    <row r="20" spans="1:7">
      <c r="A20" s="53" t="s">
        <v>453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464</v>
      </c>
      <c r="B30" s="61">
        <f>B8+B19</f>
        <v>18088201.41</v>
      </c>
      <c r="C30" s="61">
        <f t="shared" ref="C30:G30" si="4">C8+C19</f>
        <v>18936177.250500001</v>
      </c>
      <c r="D30" s="61">
        <f t="shared" si="4"/>
        <v>19882986.113024998</v>
      </c>
      <c r="E30" s="61">
        <f t="shared" si="4"/>
        <v>20877135.418676246</v>
      </c>
      <c r="F30" s="61">
        <f t="shared" si="4"/>
        <v>21920992.189610064</v>
      </c>
      <c r="G30" s="61">
        <f t="shared" si="4"/>
        <v>23017041.799090568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18088201.41</v>
      </c>
      <c r="Q2" s="18">
        <f>'Formato 7 b)'!C8</f>
        <v>18936177.250500001</v>
      </c>
      <c r="R2" s="18">
        <f>'Formato 7 b)'!D8</f>
        <v>19882986.113024998</v>
      </c>
      <c r="S2" s="18">
        <f>'Formato 7 b)'!E8</f>
        <v>20877135.418676246</v>
      </c>
      <c r="T2" s="18">
        <f>'Formato 7 b)'!F8</f>
        <v>21920992.189610064</v>
      </c>
      <c r="U2" s="18">
        <f>'Formato 7 b)'!G8</f>
        <v>23017041.799090568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14453923.289999999</v>
      </c>
      <c r="Q3" s="18">
        <f>'Formato 7 b)'!C9</f>
        <v>15120185.224499999</v>
      </c>
      <c r="R3" s="18">
        <f>'Formato 7 b)'!D9</f>
        <v>15876194.485724999</v>
      </c>
      <c r="S3" s="18">
        <f>'Formato 7 b)'!E9</f>
        <v>16670004.210011249</v>
      </c>
      <c r="T3" s="18">
        <f>'Formato 7 b)'!F9</f>
        <v>17503504.420511812</v>
      </c>
      <c r="U3" s="18">
        <f>'Formato 7 b)'!G9</f>
        <v>18378679.641537402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1096682.43</v>
      </c>
      <c r="Q4" s="18">
        <f>'Formato 7 b)'!C10</f>
        <v>1151516.5515000001</v>
      </c>
      <c r="R4" s="18">
        <f>'Formato 7 b)'!D10</f>
        <v>1209092.3790750001</v>
      </c>
      <c r="S4" s="18">
        <f>'Formato 7 b)'!E10</f>
        <v>1269546.9980287501</v>
      </c>
      <c r="T4" s="18">
        <f>'Formato 7 b)'!F10</f>
        <v>1333024.3479301876</v>
      </c>
      <c r="U4" s="18">
        <f>'Formato 7 b)'!G10</f>
        <v>1399675.565326697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1425076.61</v>
      </c>
      <c r="Q5" s="18">
        <f>'Formato 7 b)'!C11</f>
        <v>1496330.4405000003</v>
      </c>
      <c r="R5" s="18">
        <f>'Formato 7 b)'!D11</f>
        <v>1571146.9625250003</v>
      </c>
      <c r="S5" s="18">
        <f>'Formato 7 b)'!E11</f>
        <v>1649704.3106512504</v>
      </c>
      <c r="T5" s="18">
        <f>'Formato 7 b)'!F11</f>
        <v>1732189.5261838131</v>
      </c>
      <c r="U5" s="18">
        <f>'Formato 7 b)'!G11</f>
        <v>1818799.0024930038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888206.66</v>
      </c>
      <c r="Q6" s="18">
        <f>'Formato 7 b)'!C12</f>
        <v>932616.99300000002</v>
      </c>
      <c r="R6" s="18">
        <f>'Formato 7 b)'!D12</f>
        <v>979247.84265000001</v>
      </c>
      <c r="S6" s="18">
        <f>'Formato 7 b)'!E12</f>
        <v>1028210.2347825001</v>
      </c>
      <c r="T6" s="18">
        <f>'Formato 7 b)'!F12</f>
        <v>1079620.7465216252</v>
      </c>
      <c r="U6" s="18">
        <f>'Formato 7 b)'!G12</f>
        <v>1133601.7838477066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224312.42</v>
      </c>
      <c r="Q7" s="18">
        <f>'Formato 7 b)'!C13</f>
        <v>235528.04100000003</v>
      </c>
      <c r="R7" s="18">
        <f>'Formato 7 b)'!D13</f>
        <v>247304.44305000003</v>
      </c>
      <c r="S7" s="18">
        <f>'Formato 7 b)'!E13</f>
        <v>259669.66520250004</v>
      </c>
      <c r="T7" s="18">
        <f>'Formato 7 b)'!F13</f>
        <v>272653.14846262505</v>
      </c>
      <c r="U7" s="18">
        <f>'Formato 7 b)'!G13</f>
        <v>286285.80588575633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18088201.41</v>
      </c>
      <c r="Q22" s="18">
        <f>'Formato 7 b)'!C30</f>
        <v>18936177.250500001</v>
      </c>
      <c r="R22" s="18">
        <f>'Formato 7 b)'!D30</f>
        <v>19882986.113024998</v>
      </c>
      <c r="S22" s="18">
        <f>'Formato 7 b)'!E30</f>
        <v>20877135.418676246</v>
      </c>
      <c r="T22" s="18">
        <f>'Formato 7 b)'!F30</f>
        <v>21920992.189610064</v>
      </c>
      <c r="U22" s="18">
        <f>'Formato 7 b)'!G30</f>
        <v>23017041.799090568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17" sqref="A17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65" t="s">
        <v>465</v>
      </c>
      <c r="B1" s="265"/>
      <c r="C1" s="265"/>
      <c r="D1" s="265"/>
      <c r="E1" s="265"/>
      <c r="F1" s="265"/>
      <c r="G1" s="265"/>
    </row>
    <row r="2" spans="1:7">
      <c r="A2" s="247" t="str">
        <f>ENTIDAD</f>
        <v>Municipio de Comonfort, Gobierno del Estado de Guanajuato</v>
      </c>
      <c r="B2" s="248"/>
      <c r="C2" s="248"/>
      <c r="D2" s="248"/>
      <c r="E2" s="248"/>
      <c r="F2" s="248"/>
      <c r="G2" s="249"/>
    </row>
    <row r="3" spans="1:7">
      <c r="A3" s="250" t="s">
        <v>466</v>
      </c>
      <c r="B3" s="251"/>
      <c r="C3" s="251"/>
      <c r="D3" s="251"/>
      <c r="E3" s="251"/>
      <c r="F3" s="251"/>
      <c r="G3" s="252"/>
    </row>
    <row r="4" spans="1:7">
      <c r="A4" s="256" t="s">
        <v>118</v>
      </c>
      <c r="B4" s="257"/>
      <c r="C4" s="257"/>
      <c r="D4" s="257"/>
      <c r="E4" s="257"/>
      <c r="F4" s="257"/>
      <c r="G4" s="258"/>
    </row>
    <row r="5" spans="1:7">
      <c r="A5" s="282" t="s">
        <v>3287</v>
      </c>
      <c r="B5" s="280" t="str">
        <f>ANIO5R</f>
        <v>2013 ¹ (c)</v>
      </c>
      <c r="C5" s="280" t="str">
        <f>ANIO4R</f>
        <v>2014 ¹ (c)</v>
      </c>
      <c r="D5" s="280" t="str">
        <f>ANIO3R</f>
        <v>2015 ¹ (c)</v>
      </c>
      <c r="E5" s="280" t="str">
        <f>ANIO2R</f>
        <v>2016 ¹ (c)</v>
      </c>
      <c r="F5" s="280" t="str">
        <f>ANIO1R</f>
        <v>2017 ¹ (c)</v>
      </c>
      <c r="G5" s="51">
        <f>ANIO_INFORME</f>
        <v>2018</v>
      </c>
    </row>
    <row r="6" spans="1:7" ht="32.1" customHeight="1">
      <c r="A6" s="283"/>
      <c r="B6" s="281"/>
      <c r="C6" s="281"/>
      <c r="D6" s="281"/>
      <c r="E6" s="281"/>
      <c r="F6" s="281"/>
      <c r="G6" s="88" t="s">
        <v>3293</v>
      </c>
    </row>
    <row r="7" spans="1:7">
      <c r="A7" s="52" t="s">
        <v>467</v>
      </c>
      <c r="B7" s="59">
        <f>SUM(B8:B19)</f>
        <v>12417087.48</v>
      </c>
      <c r="C7" s="59">
        <f t="shared" ref="C7:G7" si="0">SUM(C8:C19)</f>
        <v>12501219.41</v>
      </c>
      <c r="D7" s="59">
        <f t="shared" si="0"/>
        <v>13395463.07</v>
      </c>
      <c r="E7" s="59">
        <f t="shared" si="0"/>
        <v>15032921.710000001</v>
      </c>
      <c r="F7" s="59">
        <f t="shared" si="0"/>
        <v>16410392.380000001</v>
      </c>
      <c r="G7" s="59">
        <f t="shared" si="0"/>
        <v>16358693.140000001</v>
      </c>
    </row>
    <row r="8" spans="1:7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471</v>
      </c>
      <c r="B11" s="60">
        <v>432117.51</v>
      </c>
      <c r="C11" s="60">
        <v>504011.26</v>
      </c>
      <c r="D11" s="60">
        <v>600877.78</v>
      </c>
      <c r="E11" s="60">
        <v>826661.5</v>
      </c>
      <c r="F11" s="60">
        <v>858211.5</v>
      </c>
      <c r="G11" s="60">
        <v>870421</v>
      </c>
    </row>
    <row r="12" spans="1:7">
      <c r="A12" s="53" t="s">
        <v>472</v>
      </c>
      <c r="B12" s="60">
        <v>23743.67</v>
      </c>
      <c r="C12" s="60">
        <v>27096.880000000001</v>
      </c>
      <c r="D12" s="60">
        <v>459180.2</v>
      </c>
      <c r="E12" s="60">
        <v>418804.08</v>
      </c>
      <c r="F12" s="60">
        <v>516784.66</v>
      </c>
      <c r="G12" s="60">
        <v>117992.69</v>
      </c>
    </row>
    <row r="13" spans="1:7">
      <c r="A13" s="56" t="s">
        <v>473</v>
      </c>
      <c r="B13" s="60">
        <v>11961226.300000001</v>
      </c>
      <c r="C13" s="60">
        <v>11970111.27</v>
      </c>
      <c r="D13" s="60">
        <v>12335405.09</v>
      </c>
      <c r="E13" s="60">
        <v>13787456.130000001</v>
      </c>
      <c r="F13" s="60">
        <v>18891.990000000002</v>
      </c>
      <c r="G13" s="60">
        <v>40569</v>
      </c>
    </row>
    <row r="14" spans="1:7">
      <c r="A14" s="53" t="s">
        <v>474</v>
      </c>
      <c r="B14" s="60">
        <v>0</v>
      </c>
      <c r="C14" s="60">
        <v>0</v>
      </c>
      <c r="D14" s="60">
        <v>0</v>
      </c>
      <c r="E14" s="60">
        <v>0</v>
      </c>
      <c r="F14" s="60">
        <v>21768</v>
      </c>
      <c r="G14" s="60">
        <v>368491</v>
      </c>
    </row>
    <row r="15" spans="1:7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638968.30000000005</v>
      </c>
    </row>
    <row r="16" spans="1:7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14994736.23</v>
      </c>
      <c r="G17" s="60">
        <v>14322251.15</v>
      </c>
    </row>
    <row r="18" spans="1:7">
      <c r="A18" s="53" t="s">
        <v>477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478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2742744.32</v>
      </c>
    </row>
    <row r="29" spans="1:7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2742744.32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486</v>
      </c>
      <c r="B31" s="61">
        <f>B7+B21+B28</f>
        <v>12417087.48</v>
      </c>
      <c r="C31" s="61">
        <f t="shared" ref="C31:G31" si="3">C7+C21+C28</f>
        <v>12501219.41</v>
      </c>
      <c r="D31" s="61">
        <f t="shared" si="3"/>
        <v>13395463.07</v>
      </c>
      <c r="E31" s="61">
        <f t="shared" si="3"/>
        <v>15032921.710000001</v>
      </c>
      <c r="F31" s="61">
        <f t="shared" si="3"/>
        <v>16410392.380000001</v>
      </c>
      <c r="G31" s="61">
        <f t="shared" si="3"/>
        <v>19101437.460000001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79" t="s">
        <v>3291</v>
      </c>
      <c r="B39" s="279"/>
      <c r="C39" s="279"/>
      <c r="D39" s="279"/>
      <c r="E39" s="279"/>
      <c r="F39" s="279"/>
      <c r="G39" s="279"/>
    </row>
    <row r="40" spans="1:7" ht="15" customHeight="1">
      <c r="A40" s="279" t="s">
        <v>3292</v>
      </c>
      <c r="B40" s="279"/>
      <c r="C40" s="279"/>
      <c r="D40" s="279"/>
      <c r="E40" s="279"/>
      <c r="F40" s="279"/>
      <c r="G40" s="279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12417087.48</v>
      </c>
      <c r="Q2" s="18">
        <f>'Formato 7 c)'!C7</f>
        <v>12501219.41</v>
      </c>
      <c r="R2" s="18">
        <f>'Formato 7 c)'!D7</f>
        <v>13395463.07</v>
      </c>
      <c r="S2" s="18">
        <f>'Formato 7 c)'!E7</f>
        <v>15032921.710000001</v>
      </c>
      <c r="T2" s="18">
        <f>'Formato 7 c)'!F7</f>
        <v>16410392.380000001</v>
      </c>
      <c r="U2" s="18">
        <f>'Formato 7 c)'!G7</f>
        <v>16358693.140000001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432117.51</v>
      </c>
      <c r="Q6" s="18">
        <f>'Formato 7 c)'!C11</f>
        <v>504011.26</v>
      </c>
      <c r="R6" s="18">
        <f>'Formato 7 c)'!D11</f>
        <v>600877.78</v>
      </c>
      <c r="S6" s="18">
        <f>'Formato 7 c)'!E11</f>
        <v>826661.5</v>
      </c>
      <c r="T6" s="18">
        <f>'Formato 7 c)'!F11</f>
        <v>858211.5</v>
      </c>
      <c r="U6" s="18">
        <f>'Formato 7 c)'!G11</f>
        <v>870421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23743.67</v>
      </c>
      <c r="Q7" s="18">
        <f>'Formato 7 c)'!C12</f>
        <v>27096.880000000001</v>
      </c>
      <c r="R7" s="18">
        <f>'Formato 7 c)'!D12</f>
        <v>459180.2</v>
      </c>
      <c r="S7" s="18">
        <f>'Formato 7 c)'!E12</f>
        <v>418804.08</v>
      </c>
      <c r="T7" s="18">
        <f>'Formato 7 c)'!F12</f>
        <v>516784.66</v>
      </c>
      <c r="U7" s="18">
        <f>'Formato 7 c)'!G12</f>
        <v>117992.69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11961226.300000001</v>
      </c>
      <c r="Q8" s="18">
        <f>'Formato 7 c)'!C13</f>
        <v>11970111.27</v>
      </c>
      <c r="R8" s="18">
        <f>'Formato 7 c)'!D13</f>
        <v>12335405.09</v>
      </c>
      <c r="S8" s="18">
        <f>'Formato 7 c)'!E13</f>
        <v>13787456.130000001</v>
      </c>
      <c r="T8" s="18">
        <f>'Formato 7 c)'!F13</f>
        <v>18891.990000000002</v>
      </c>
      <c r="U8" s="18">
        <f>'Formato 7 c)'!G13</f>
        <v>40569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21768</v>
      </c>
      <c r="U9" s="18">
        <f>'Formato 7 c)'!G14</f>
        <v>368491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638968.30000000005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14994736.23</v>
      </c>
      <c r="U12" s="18">
        <f>'Formato 7 c)'!G17</f>
        <v>14322251.15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2742744.32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2742744.32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12417087.48</v>
      </c>
      <c r="Q23" s="18">
        <f>'Formato 7 c)'!C31</f>
        <v>12501219.41</v>
      </c>
      <c r="R23" s="18">
        <f>'Formato 7 c)'!D31</f>
        <v>13395463.07</v>
      </c>
      <c r="S23" s="18">
        <f>'Formato 7 c)'!E31</f>
        <v>15032921.710000001</v>
      </c>
      <c r="T23" s="18">
        <f>'Formato 7 c)'!F31</f>
        <v>16410392.380000001</v>
      </c>
      <c r="U23" s="18">
        <f>'Formato 7 c)'!G31</f>
        <v>19101437.460000001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9" sqref="A9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65" t="s">
        <v>489</v>
      </c>
      <c r="B1" s="265"/>
      <c r="C1" s="265"/>
      <c r="D1" s="265"/>
      <c r="E1" s="265"/>
      <c r="F1" s="265"/>
      <c r="G1" s="265"/>
    </row>
    <row r="2" spans="1:7">
      <c r="A2" s="247" t="str">
        <f>ENTIDAD</f>
        <v>Municipio de Comonfort, Gobierno del Estado de Guanajuato</v>
      </c>
      <c r="B2" s="248"/>
      <c r="C2" s="248"/>
      <c r="D2" s="248"/>
      <c r="E2" s="248"/>
      <c r="F2" s="248"/>
      <c r="G2" s="249"/>
    </row>
    <row r="3" spans="1:7">
      <c r="A3" s="250" t="s">
        <v>490</v>
      </c>
      <c r="B3" s="251"/>
      <c r="C3" s="251"/>
      <c r="D3" s="251"/>
      <c r="E3" s="251"/>
      <c r="F3" s="251"/>
      <c r="G3" s="252"/>
    </row>
    <row r="4" spans="1:7">
      <c r="A4" s="256" t="s">
        <v>118</v>
      </c>
      <c r="B4" s="257"/>
      <c r="C4" s="257"/>
      <c r="D4" s="257"/>
      <c r="E4" s="257"/>
      <c r="F4" s="257"/>
      <c r="G4" s="258"/>
    </row>
    <row r="5" spans="1:7">
      <c r="A5" s="284" t="s">
        <v>3141</v>
      </c>
      <c r="B5" s="280" t="str">
        <f>ANIO5R</f>
        <v>2013 ¹ (c)</v>
      </c>
      <c r="C5" s="280" t="str">
        <f>ANIO4R</f>
        <v>2014 ¹ (c)</v>
      </c>
      <c r="D5" s="280" t="str">
        <f>ANIO3R</f>
        <v>2015 ¹ (c)</v>
      </c>
      <c r="E5" s="280" t="str">
        <f>ANIO2R</f>
        <v>2016 ¹ (c)</v>
      </c>
      <c r="F5" s="280" t="str">
        <f>ANIO1R</f>
        <v>2017 ¹ (c)</v>
      </c>
      <c r="G5" s="51">
        <f>ANIO_INFORME</f>
        <v>2018</v>
      </c>
    </row>
    <row r="6" spans="1:7" ht="32.1" customHeight="1">
      <c r="A6" s="285"/>
      <c r="B6" s="281"/>
      <c r="C6" s="281"/>
      <c r="D6" s="281"/>
      <c r="E6" s="281"/>
      <c r="F6" s="281"/>
      <c r="G6" s="88" t="s">
        <v>3294</v>
      </c>
    </row>
    <row r="7" spans="1:7">
      <c r="A7" s="52" t="s">
        <v>491</v>
      </c>
      <c r="B7" s="59">
        <f>SUM(B8:B16)</f>
        <v>12010643.17</v>
      </c>
      <c r="C7" s="59">
        <f t="shared" ref="C7:G7" si="0">SUM(C8:C16)</f>
        <v>12249329.800000001</v>
      </c>
      <c r="D7" s="59">
        <f t="shared" si="0"/>
        <v>13621044.989999998</v>
      </c>
      <c r="E7" s="59">
        <f t="shared" si="0"/>
        <v>15065729.26</v>
      </c>
      <c r="F7" s="59">
        <f t="shared" si="0"/>
        <v>14387794.879999997</v>
      </c>
      <c r="G7" s="59">
        <f t="shared" si="0"/>
        <v>15048424.08</v>
      </c>
    </row>
    <row r="8" spans="1:7">
      <c r="A8" s="53" t="s">
        <v>453</v>
      </c>
      <c r="B8" s="60">
        <v>9358591.5099999998</v>
      </c>
      <c r="C8" s="60">
        <v>8998099.5</v>
      </c>
      <c r="D8" s="60">
        <v>9948048.1799999997</v>
      </c>
      <c r="E8" s="60">
        <v>11464793.949999999</v>
      </c>
      <c r="F8" s="60">
        <v>11416327.449999999</v>
      </c>
      <c r="G8" s="60">
        <v>11469349.890000001</v>
      </c>
    </row>
    <row r="9" spans="1:7">
      <c r="A9" s="53" t="s">
        <v>454</v>
      </c>
      <c r="B9" s="60">
        <v>580614.56999999995</v>
      </c>
      <c r="C9" s="60">
        <v>777347.39</v>
      </c>
      <c r="D9" s="60">
        <v>907264.7</v>
      </c>
      <c r="E9" s="60">
        <v>962800.49</v>
      </c>
      <c r="F9" s="60">
        <v>789424.12</v>
      </c>
      <c r="G9" s="60">
        <f>982360.83-52610.28</f>
        <v>929750.54999999993</v>
      </c>
    </row>
    <row r="10" spans="1:7">
      <c r="A10" s="53" t="s">
        <v>455</v>
      </c>
      <c r="B10" s="60">
        <v>1042649.27</v>
      </c>
      <c r="C10" s="60">
        <v>1310368.1000000001</v>
      </c>
      <c r="D10" s="60">
        <v>1271189.8999999999</v>
      </c>
      <c r="E10" s="60">
        <v>1297933.47</v>
      </c>
      <c r="F10" s="60">
        <v>1254484.6599999999</v>
      </c>
      <c r="G10" s="60">
        <f>1421270.46-23019.85</f>
        <v>1398250.6099999999</v>
      </c>
    </row>
    <row r="11" spans="1:7">
      <c r="A11" s="53" t="s">
        <v>456</v>
      </c>
      <c r="B11" s="60">
        <v>705131.84</v>
      </c>
      <c r="C11" s="60">
        <v>820593.81</v>
      </c>
      <c r="D11" s="60">
        <v>632426.19999999995</v>
      </c>
      <c r="E11" s="60">
        <v>746043.7</v>
      </c>
      <c r="F11" s="60">
        <v>437236.27</v>
      </c>
      <c r="G11" s="60">
        <f>485841.98-32942.56</f>
        <v>452899.42</v>
      </c>
    </row>
    <row r="12" spans="1:7">
      <c r="A12" s="53" t="s">
        <v>457</v>
      </c>
      <c r="B12" s="60">
        <v>153655.98000000001</v>
      </c>
      <c r="C12" s="60">
        <v>342921</v>
      </c>
      <c r="D12" s="60">
        <v>862111.01</v>
      </c>
      <c r="E12" s="60">
        <v>594151.65</v>
      </c>
      <c r="F12" s="60">
        <v>83898.45</v>
      </c>
      <c r="G12" s="60">
        <f>893331.76-95158.15</f>
        <v>798173.61</v>
      </c>
    </row>
    <row r="13" spans="1:7">
      <c r="A13" s="53" t="s">
        <v>458</v>
      </c>
      <c r="B13" s="60">
        <v>170000</v>
      </c>
      <c r="C13" s="60">
        <v>0</v>
      </c>
      <c r="D13" s="60">
        <v>1.25</v>
      </c>
      <c r="E13" s="60">
        <v>1.5</v>
      </c>
      <c r="F13" s="60">
        <v>406418.68</v>
      </c>
      <c r="G13" s="60">
        <v>0</v>
      </c>
    </row>
    <row r="14" spans="1:7">
      <c r="A14" s="53" t="s">
        <v>459</v>
      </c>
      <c r="B14" s="60">
        <v>0</v>
      </c>
      <c r="C14" s="60">
        <v>0</v>
      </c>
      <c r="D14" s="60">
        <v>1.25</v>
      </c>
      <c r="E14" s="60">
        <v>1.5</v>
      </c>
      <c r="F14" s="60">
        <v>1.75</v>
      </c>
      <c r="G14" s="60">
        <v>0</v>
      </c>
    </row>
    <row r="15" spans="1:7">
      <c r="A15" s="53" t="s">
        <v>460</v>
      </c>
      <c r="B15" s="60">
        <v>0</v>
      </c>
      <c r="C15" s="60">
        <v>0</v>
      </c>
      <c r="D15" s="60">
        <v>1.25</v>
      </c>
      <c r="E15" s="60">
        <v>1.5</v>
      </c>
      <c r="F15" s="60">
        <v>1.75</v>
      </c>
      <c r="G15" s="60">
        <v>0</v>
      </c>
    </row>
    <row r="16" spans="1:7">
      <c r="A16" s="53" t="s">
        <v>461</v>
      </c>
      <c r="B16" s="60">
        <v>0</v>
      </c>
      <c r="C16" s="60">
        <v>0</v>
      </c>
      <c r="D16" s="60">
        <v>1.25</v>
      </c>
      <c r="E16" s="60">
        <v>1.5</v>
      </c>
      <c r="F16" s="60">
        <v>1.75</v>
      </c>
      <c r="G16" s="60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15.75</v>
      </c>
      <c r="G18" s="61">
        <f t="shared" si="1"/>
        <v>1961820.1600000001</v>
      </c>
    </row>
    <row r="19" spans="1:7">
      <c r="A19" s="53" t="s">
        <v>453</v>
      </c>
      <c r="B19" s="60">
        <v>0</v>
      </c>
      <c r="C19" s="60">
        <v>0</v>
      </c>
      <c r="D19" s="60">
        <v>0</v>
      </c>
      <c r="E19" s="60">
        <v>0</v>
      </c>
      <c r="F19" s="60">
        <v>1.75</v>
      </c>
      <c r="G19" s="60">
        <v>0</v>
      </c>
    </row>
    <row r="20" spans="1:7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1.75</v>
      </c>
      <c r="G20" s="60">
        <v>52610.28</v>
      </c>
    </row>
    <row r="21" spans="1:7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1.75</v>
      </c>
      <c r="G21" s="60">
        <v>23019.85</v>
      </c>
    </row>
    <row r="22" spans="1:7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1.75</v>
      </c>
      <c r="G22" s="60">
        <v>32942.559999999998</v>
      </c>
    </row>
    <row r="23" spans="1:7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1.75</v>
      </c>
      <c r="G23" s="60">
        <v>95158.15</v>
      </c>
    </row>
    <row r="24" spans="1:7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1.75</v>
      </c>
      <c r="G24" s="60">
        <v>1758089.32</v>
      </c>
    </row>
    <row r="25" spans="1:7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1.75</v>
      </c>
      <c r="G25" s="60">
        <v>0</v>
      </c>
    </row>
    <row r="26" spans="1:7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1.75</v>
      </c>
      <c r="G26" s="60">
        <v>0</v>
      </c>
    </row>
    <row r="27" spans="1:7">
      <c r="A27" s="53" t="s">
        <v>461</v>
      </c>
      <c r="B27" s="60">
        <v>0</v>
      </c>
      <c r="C27" s="60">
        <v>0</v>
      </c>
      <c r="D27" s="60">
        <v>0</v>
      </c>
      <c r="E27" s="60">
        <v>0</v>
      </c>
      <c r="F27" s="60">
        <v>1.75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493</v>
      </c>
      <c r="B29" s="60">
        <f>B7+B18</f>
        <v>12010643.17</v>
      </c>
      <c r="C29" s="60">
        <f t="shared" ref="C29:G29" si="2">C7+C18</f>
        <v>12249329.800000001</v>
      </c>
      <c r="D29" s="60">
        <f t="shared" si="2"/>
        <v>13621044.989999998</v>
      </c>
      <c r="E29" s="60">
        <f t="shared" si="2"/>
        <v>15065729.26</v>
      </c>
      <c r="F29" s="60">
        <f t="shared" si="2"/>
        <v>14387810.629999997</v>
      </c>
      <c r="G29" s="60">
        <f t="shared" si="2"/>
        <v>17010244.240000002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79" t="s">
        <v>3291</v>
      </c>
      <c r="B32" s="279"/>
      <c r="C32" s="279"/>
      <c r="D32" s="279"/>
      <c r="E32" s="279"/>
      <c r="F32" s="279"/>
      <c r="G32" s="279"/>
    </row>
    <row r="33" spans="1:7">
      <c r="A33" s="279" t="s">
        <v>3292</v>
      </c>
      <c r="B33" s="279"/>
      <c r="C33" s="279"/>
      <c r="D33" s="279"/>
      <c r="E33" s="279"/>
      <c r="F33" s="279"/>
      <c r="G33" s="27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12010643.17</v>
      </c>
      <c r="Q2" s="18">
        <f>'Formato 7 d)'!C7</f>
        <v>12249329.800000001</v>
      </c>
      <c r="R2" s="18">
        <f>'Formato 7 d)'!D7</f>
        <v>13621044.989999998</v>
      </c>
      <c r="S2" s="18">
        <f>'Formato 7 d)'!E7</f>
        <v>15065729.26</v>
      </c>
      <c r="T2" s="18">
        <f>'Formato 7 d)'!F7</f>
        <v>14387794.879999997</v>
      </c>
      <c r="U2" s="18">
        <f>'Formato 7 d)'!G7</f>
        <v>15048424.08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9358591.5099999998</v>
      </c>
      <c r="Q3" s="18">
        <f>'Formato 7 d)'!C8</f>
        <v>8998099.5</v>
      </c>
      <c r="R3" s="18">
        <f>'Formato 7 d)'!D8</f>
        <v>9948048.1799999997</v>
      </c>
      <c r="S3" s="18">
        <f>'Formato 7 d)'!E8</f>
        <v>11464793.949999999</v>
      </c>
      <c r="T3" s="18">
        <f>'Formato 7 d)'!F8</f>
        <v>11416327.449999999</v>
      </c>
      <c r="U3" s="18">
        <f>'Formato 7 d)'!G8</f>
        <v>11469349.890000001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580614.56999999995</v>
      </c>
      <c r="Q4" s="18">
        <f>'Formato 7 d)'!C9</f>
        <v>777347.39</v>
      </c>
      <c r="R4" s="18">
        <f>'Formato 7 d)'!D9</f>
        <v>907264.7</v>
      </c>
      <c r="S4" s="18">
        <f>'Formato 7 d)'!E9</f>
        <v>962800.49</v>
      </c>
      <c r="T4" s="18">
        <f>'Formato 7 d)'!F9</f>
        <v>789424.12</v>
      </c>
      <c r="U4" s="18">
        <f>'Formato 7 d)'!G9</f>
        <v>929750.54999999993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1042649.27</v>
      </c>
      <c r="Q5" s="18">
        <f>'Formato 7 d)'!C10</f>
        <v>1310368.1000000001</v>
      </c>
      <c r="R5" s="18">
        <f>'Formato 7 d)'!D10</f>
        <v>1271189.8999999999</v>
      </c>
      <c r="S5" s="18">
        <f>'Formato 7 d)'!E10</f>
        <v>1297933.47</v>
      </c>
      <c r="T5" s="18">
        <f>'Formato 7 d)'!F10</f>
        <v>1254484.6599999999</v>
      </c>
      <c r="U5" s="18">
        <f>'Formato 7 d)'!G10</f>
        <v>1398250.6099999999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705131.84</v>
      </c>
      <c r="Q6" s="18">
        <f>'Formato 7 d)'!C11</f>
        <v>820593.81</v>
      </c>
      <c r="R6" s="18">
        <f>'Formato 7 d)'!D11</f>
        <v>632426.19999999995</v>
      </c>
      <c r="S6" s="18">
        <f>'Formato 7 d)'!E11</f>
        <v>746043.7</v>
      </c>
      <c r="T6" s="18">
        <f>'Formato 7 d)'!F11</f>
        <v>437236.27</v>
      </c>
      <c r="U6" s="18">
        <f>'Formato 7 d)'!G11</f>
        <v>452899.42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153655.98000000001</v>
      </c>
      <c r="Q7" s="18">
        <f>'Formato 7 d)'!C12</f>
        <v>342921</v>
      </c>
      <c r="R7" s="18">
        <f>'Formato 7 d)'!D12</f>
        <v>862111.01</v>
      </c>
      <c r="S7" s="18">
        <f>'Formato 7 d)'!E12</f>
        <v>594151.65</v>
      </c>
      <c r="T7" s="18">
        <f>'Formato 7 d)'!F12</f>
        <v>83898.45</v>
      </c>
      <c r="U7" s="18">
        <f>'Formato 7 d)'!G12</f>
        <v>798173.61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170000</v>
      </c>
      <c r="Q8" s="18">
        <f>'Formato 7 d)'!C13</f>
        <v>0</v>
      </c>
      <c r="R8" s="18">
        <f>'Formato 7 d)'!D13</f>
        <v>1.25</v>
      </c>
      <c r="S8" s="18">
        <f>'Formato 7 d)'!E13</f>
        <v>1.5</v>
      </c>
      <c r="T8" s="18">
        <f>'Formato 7 d)'!F13</f>
        <v>406418.68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15.75</v>
      </c>
      <c r="U12" s="18">
        <f>'Formato 7 d)'!G18</f>
        <v>1961820.1600000001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1.75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1.75</v>
      </c>
      <c r="U14" s="18">
        <f>'Formato 7 d)'!G20</f>
        <v>52610.28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1.75</v>
      </c>
      <c r="U15" s="18">
        <f>'Formato 7 d)'!G21</f>
        <v>23019.85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1.75</v>
      </c>
      <c r="U16" s="18">
        <f>'Formato 7 d)'!G22</f>
        <v>32942.559999999998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1.75</v>
      </c>
      <c r="U17" s="18">
        <f>'Formato 7 d)'!G23</f>
        <v>95158.15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1.75</v>
      </c>
      <c r="U18" s="18">
        <f>'Formato 7 d)'!G24</f>
        <v>1758089.32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1.75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1.75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1.75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12010643.17</v>
      </c>
      <c r="Q22" s="18">
        <f>'Formato 7 d)'!C29</f>
        <v>12249329.800000001</v>
      </c>
      <c r="R22" s="18">
        <f>'Formato 7 d)'!D29</f>
        <v>13621044.989999998</v>
      </c>
      <c r="S22" s="18">
        <f>'Formato 7 d)'!E29</f>
        <v>15065729.26</v>
      </c>
      <c r="T22" s="18">
        <f>'Formato 7 d)'!F29</f>
        <v>14387810.629999997</v>
      </c>
      <c r="U22" s="18">
        <f>'Formato 7 d)'!G29</f>
        <v>17010244.240000002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>
      <c r="AP215">
        <v>20</v>
      </c>
      <c r="AQ215" t="s">
        <v>1977</v>
      </c>
      <c r="AR215">
        <v>21</v>
      </c>
      <c r="AS215" t="s">
        <v>2532</v>
      </c>
    </row>
    <row r="216" spans="42:63">
      <c r="AP216">
        <v>20</v>
      </c>
      <c r="AQ216" t="s">
        <v>1978</v>
      </c>
      <c r="AR216">
        <v>21</v>
      </c>
      <c r="AS216" t="s">
        <v>2533</v>
      </c>
    </row>
    <row r="217" spans="42:63">
      <c r="AP217">
        <v>20</v>
      </c>
      <c r="AQ217" t="s">
        <v>1979</v>
      </c>
      <c r="AR217">
        <v>21</v>
      </c>
      <c r="AS217" t="s">
        <v>2534</v>
      </c>
    </row>
    <row r="218" spans="42:63">
      <c r="AP218">
        <v>20</v>
      </c>
      <c r="AQ218" t="s">
        <v>1980</v>
      </c>
      <c r="AR218">
        <v>21</v>
      </c>
      <c r="AS218" t="s">
        <v>2535</v>
      </c>
    </row>
    <row r="219" spans="42:63">
      <c r="AP219">
        <v>20</v>
      </c>
      <c r="AQ219" t="s">
        <v>1981</v>
      </c>
      <c r="AR219">
        <v>21</v>
      </c>
      <c r="AS219" t="s">
        <v>2536</v>
      </c>
    </row>
    <row r="220" spans="42:63">
      <c r="AP220">
        <v>20</v>
      </c>
      <c r="AQ220" t="s">
        <v>1982</v>
      </c>
    </row>
    <row r="221" spans="42:63">
      <c r="AP221">
        <v>20</v>
      </c>
      <c r="AQ221" t="s">
        <v>1983</v>
      </c>
    </row>
    <row r="222" spans="42:63">
      <c r="AP222">
        <v>20</v>
      </c>
      <c r="AQ222" t="s">
        <v>1984</v>
      </c>
    </row>
    <row r="223" spans="42:63">
      <c r="AP223">
        <v>20</v>
      </c>
      <c r="AQ223" t="s">
        <v>1985</v>
      </c>
    </row>
    <row r="224" spans="42:63">
      <c r="AP224">
        <v>20</v>
      </c>
      <c r="AQ224" t="s">
        <v>1986</v>
      </c>
    </row>
    <row r="225" spans="42:43">
      <c r="AP225">
        <v>20</v>
      </c>
      <c r="AQ225" t="s">
        <v>1987</v>
      </c>
    </row>
    <row r="226" spans="42:43">
      <c r="AP226">
        <v>20</v>
      </c>
      <c r="AQ226" t="s">
        <v>1988</v>
      </c>
    </row>
    <row r="227" spans="42:43">
      <c r="AP227">
        <v>20</v>
      </c>
      <c r="AQ227" t="s">
        <v>1989</v>
      </c>
    </row>
    <row r="228" spans="42:43">
      <c r="AP228">
        <v>20</v>
      </c>
      <c r="AQ228" t="s">
        <v>1990</v>
      </c>
    </row>
    <row r="229" spans="42:43">
      <c r="AP229">
        <v>20</v>
      </c>
      <c r="AQ229" t="s">
        <v>1991</v>
      </c>
    </row>
    <row r="230" spans="42:43">
      <c r="AP230">
        <v>20</v>
      </c>
      <c r="AQ230" t="s">
        <v>1992</v>
      </c>
    </row>
    <row r="231" spans="42:43">
      <c r="AP231">
        <v>20</v>
      </c>
      <c r="AQ231" t="s">
        <v>1993</v>
      </c>
    </row>
    <row r="232" spans="42:43">
      <c r="AP232">
        <v>20</v>
      </c>
      <c r="AQ232" t="s">
        <v>1994</v>
      </c>
    </row>
    <row r="233" spans="42:43">
      <c r="AP233">
        <v>20</v>
      </c>
      <c r="AQ233" t="s">
        <v>1995</v>
      </c>
    </row>
    <row r="234" spans="42:43">
      <c r="AP234">
        <v>20</v>
      </c>
      <c r="AQ234" t="s">
        <v>1996</v>
      </c>
    </row>
    <row r="235" spans="42:43">
      <c r="AP235">
        <v>20</v>
      </c>
      <c r="AQ235" t="s">
        <v>1997</v>
      </c>
    </row>
    <row r="236" spans="42:43">
      <c r="AP236">
        <v>20</v>
      </c>
      <c r="AQ236" t="s">
        <v>1998</v>
      </c>
    </row>
    <row r="237" spans="42:43">
      <c r="AP237">
        <v>20</v>
      </c>
      <c r="AQ237" t="s">
        <v>1999</v>
      </c>
    </row>
    <row r="238" spans="42:43">
      <c r="AP238">
        <v>20</v>
      </c>
      <c r="AQ238" t="s">
        <v>2000</v>
      </c>
    </row>
    <row r="239" spans="42:43">
      <c r="AP239">
        <v>20</v>
      </c>
      <c r="AQ239" t="s">
        <v>2001</v>
      </c>
    </row>
    <row r="240" spans="42:43">
      <c r="AP240">
        <v>20</v>
      </c>
      <c r="AQ240" t="s">
        <v>2002</v>
      </c>
    </row>
    <row r="241" spans="42:43">
      <c r="AP241">
        <v>20</v>
      </c>
      <c r="AQ241" t="s">
        <v>2003</v>
      </c>
    </row>
    <row r="242" spans="42:43">
      <c r="AP242">
        <v>20</v>
      </c>
      <c r="AQ242" t="s">
        <v>2004</v>
      </c>
    </row>
    <row r="243" spans="42:43">
      <c r="AP243">
        <v>20</v>
      </c>
      <c r="AQ243" t="s">
        <v>2005</v>
      </c>
    </row>
    <row r="244" spans="42:43">
      <c r="AP244">
        <v>20</v>
      </c>
      <c r="AQ244" t="s">
        <v>2006</v>
      </c>
    </row>
    <row r="245" spans="42:43">
      <c r="AP245">
        <v>20</v>
      </c>
      <c r="AQ245" t="s">
        <v>2007</v>
      </c>
    </row>
    <row r="246" spans="42:43">
      <c r="AP246">
        <v>20</v>
      </c>
      <c r="AQ246" t="s">
        <v>2008</v>
      </c>
    </row>
    <row r="247" spans="42:43">
      <c r="AP247">
        <v>20</v>
      </c>
      <c r="AQ247" t="s">
        <v>2009</v>
      </c>
    </row>
    <row r="248" spans="42:43">
      <c r="AP248">
        <v>20</v>
      </c>
      <c r="AQ248" t="s">
        <v>2010</v>
      </c>
    </row>
    <row r="249" spans="42:43">
      <c r="AP249">
        <v>20</v>
      </c>
      <c r="AQ249" t="s">
        <v>2011</v>
      </c>
    </row>
    <row r="250" spans="42:43">
      <c r="AP250">
        <v>20</v>
      </c>
      <c r="AQ250" t="s">
        <v>2012</v>
      </c>
    </row>
    <row r="251" spans="42:43">
      <c r="AP251">
        <v>20</v>
      </c>
      <c r="AQ251" t="s">
        <v>2013</v>
      </c>
    </row>
    <row r="252" spans="42:43">
      <c r="AP252">
        <v>20</v>
      </c>
      <c r="AQ252" t="s">
        <v>2014</v>
      </c>
    </row>
    <row r="253" spans="42:43">
      <c r="AP253">
        <v>20</v>
      </c>
      <c r="AQ253" t="s">
        <v>2015</v>
      </c>
    </row>
    <row r="254" spans="42:43">
      <c r="AP254">
        <v>20</v>
      </c>
      <c r="AQ254" t="s">
        <v>2016</v>
      </c>
    </row>
    <row r="255" spans="42:43">
      <c r="AP255">
        <v>20</v>
      </c>
      <c r="AQ255" t="s">
        <v>2017</v>
      </c>
    </row>
    <row r="256" spans="42:43">
      <c r="AP256">
        <v>20</v>
      </c>
      <c r="AQ256" t="s">
        <v>2018</v>
      </c>
    </row>
    <row r="257" spans="42:43">
      <c r="AP257">
        <v>20</v>
      </c>
      <c r="AQ257" t="s">
        <v>2019</v>
      </c>
    </row>
    <row r="258" spans="42:43">
      <c r="AP258">
        <v>20</v>
      </c>
      <c r="AQ258" t="s">
        <v>2020</v>
      </c>
    </row>
    <row r="259" spans="42:43">
      <c r="AP259">
        <v>20</v>
      </c>
      <c r="AQ259" t="s">
        <v>2021</v>
      </c>
    </row>
    <row r="260" spans="42:43">
      <c r="AP260">
        <v>20</v>
      </c>
      <c r="AQ260" t="s">
        <v>2022</v>
      </c>
    </row>
    <row r="261" spans="42:43">
      <c r="AP261">
        <v>20</v>
      </c>
      <c r="AQ261" t="s">
        <v>2023</v>
      </c>
    </row>
    <row r="262" spans="42:43">
      <c r="AP262">
        <v>20</v>
      </c>
      <c r="AQ262" t="s">
        <v>2024</v>
      </c>
    </row>
    <row r="263" spans="42:43">
      <c r="AP263">
        <v>20</v>
      </c>
      <c r="AQ263" t="s">
        <v>2025</v>
      </c>
    </row>
    <row r="264" spans="42:43">
      <c r="AP264">
        <v>20</v>
      </c>
      <c r="AQ264" t="s">
        <v>2026</v>
      </c>
    </row>
    <row r="265" spans="42:43">
      <c r="AP265">
        <v>20</v>
      </c>
      <c r="AQ265" t="s">
        <v>2027</v>
      </c>
    </row>
    <row r="266" spans="42:43">
      <c r="AP266">
        <v>20</v>
      </c>
      <c r="AQ266" t="s">
        <v>2028</v>
      </c>
    </row>
    <row r="267" spans="42:43">
      <c r="AP267">
        <v>20</v>
      </c>
      <c r="AQ267" t="s">
        <v>2029</v>
      </c>
    </row>
    <row r="268" spans="42:43">
      <c r="AP268">
        <v>20</v>
      </c>
      <c r="AQ268" t="s">
        <v>2030</v>
      </c>
    </row>
    <row r="269" spans="42:43">
      <c r="AP269">
        <v>20</v>
      </c>
      <c r="AQ269" t="s">
        <v>2031</v>
      </c>
    </row>
    <row r="270" spans="42:43">
      <c r="AP270">
        <v>20</v>
      </c>
      <c r="AQ270" t="s">
        <v>2032</v>
      </c>
    </row>
    <row r="271" spans="42:43">
      <c r="AP271">
        <v>20</v>
      </c>
      <c r="AQ271" t="s">
        <v>2033</v>
      </c>
    </row>
    <row r="272" spans="42:43">
      <c r="AP272">
        <v>20</v>
      </c>
      <c r="AQ272" t="s">
        <v>2034</v>
      </c>
    </row>
    <row r="273" spans="42:43">
      <c r="AP273">
        <v>20</v>
      </c>
      <c r="AQ273" t="s">
        <v>2035</v>
      </c>
    </row>
    <row r="274" spans="42:43">
      <c r="AP274">
        <v>20</v>
      </c>
      <c r="AQ274" t="s">
        <v>2036</v>
      </c>
    </row>
    <row r="275" spans="42:43">
      <c r="AP275">
        <v>20</v>
      </c>
      <c r="AQ275" t="s">
        <v>2037</v>
      </c>
    </row>
    <row r="276" spans="42:43">
      <c r="AP276">
        <v>20</v>
      </c>
      <c r="AQ276" t="s">
        <v>2038</v>
      </c>
    </row>
    <row r="277" spans="42:43">
      <c r="AP277">
        <v>20</v>
      </c>
      <c r="AQ277" t="s">
        <v>2039</v>
      </c>
    </row>
    <row r="278" spans="42:43">
      <c r="AP278">
        <v>20</v>
      </c>
      <c r="AQ278" t="s">
        <v>2040</v>
      </c>
    </row>
    <row r="279" spans="42:43">
      <c r="AP279">
        <v>20</v>
      </c>
      <c r="AQ279" t="s">
        <v>2041</v>
      </c>
    </row>
    <row r="280" spans="42:43">
      <c r="AP280">
        <v>20</v>
      </c>
      <c r="AQ280" t="s">
        <v>2042</v>
      </c>
    </row>
    <row r="281" spans="42:43">
      <c r="AP281">
        <v>20</v>
      </c>
      <c r="AQ281" t="s">
        <v>2043</v>
      </c>
    </row>
    <row r="282" spans="42:43">
      <c r="AP282">
        <v>20</v>
      </c>
      <c r="AQ282" t="s">
        <v>2044</v>
      </c>
    </row>
    <row r="283" spans="42:43">
      <c r="AP283">
        <v>20</v>
      </c>
      <c r="AQ283" t="s">
        <v>2045</v>
      </c>
    </row>
    <row r="284" spans="42:43">
      <c r="AP284">
        <v>20</v>
      </c>
      <c r="AQ284" t="s">
        <v>2046</v>
      </c>
    </row>
    <row r="285" spans="42:43">
      <c r="AP285">
        <v>20</v>
      </c>
      <c r="AQ285" t="s">
        <v>2047</v>
      </c>
    </row>
    <row r="286" spans="42:43">
      <c r="AP286">
        <v>20</v>
      </c>
      <c r="AQ286" t="s">
        <v>2048</v>
      </c>
    </row>
    <row r="287" spans="42:43">
      <c r="AP287">
        <v>20</v>
      </c>
      <c r="AQ287" t="s">
        <v>2049</v>
      </c>
    </row>
    <row r="288" spans="42:43">
      <c r="AP288">
        <v>20</v>
      </c>
      <c r="AQ288" t="s">
        <v>2050</v>
      </c>
    </row>
    <row r="289" spans="42:43">
      <c r="AP289">
        <v>20</v>
      </c>
      <c r="AQ289" t="s">
        <v>2051</v>
      </c>
    </row>
    <row r="290" spans="42:43">
      <c r="AP290">
        <v>20</v>
      </c>
      <c r="AQ290" t="s">
        <v>2052</v>
      </c>
    </row>
    <row r="291" spans="42:43">
      <c r="AP291">
        <v>20</v>
      </c>
      <c r="AQ291" t="s">
        <v>2053</v>
      </c>
    </row>
    <row r="292" spans="42:43">
      <c r="AP292">
        <v>20</v>
      </c>
      <c r="AQ292" t="s">
        <v>2054</v>
      </c>
    </row>
    <row r="293" spans="42:43">
      <c r="AP293">
        <v>20</v>
      </c>
      <c r="AQ293" t="s">
        <v>2055</v>
      </c>
    </row>
    <row r="294" spans="42:43">
      <c r="AP294">
        <v>20</v>
      </c>
      <c r="AQ294" t="s">
        <v>2056</v>
      </c>
    </row>
    <row r="295" spans="42:43">
      <c r="AP295">
        <v>20</v>
      </c>
      <c r="AQ295" t="s">
        <v>2057</v>
      </c>
    </row>
    <row r="296" spans="42:43">
      <c r="AP296">
        <v>20</v>
      </c>
      <c r="AQ296" t="s">
        <v>2058</v>
      </c>
    </row>
    <row r="297" spans="42:43">
      <c r="AP297">
        <v>20</v>
      </c>
      <c r="AQ297" t="s">
        <v>2059</v>
      </c>
    </row>
    <row r="298" spans="42:43">
      <c r="AP298">
        <v>20</v>
      </c>
      <c r="AQ298" t="s">
        <v>2060</v>
      </c>
    </row>
    <row r="299" spans="42:43">
      <c r="AP299">
        <v>20</v>
      </c>
      <c r="AQ299" t="s">
        <v>2061</v>
      </c>
    </row>
    <row r="300" spans="42:43">
      <c r="AP300">
        <v>20</v>
      </c>
      <c r="AQ300" t="s">
        <v>2062</v>
      </c>
    </row>
    <row r="301" spans="42:43">
      <c r="AP301">
        <v>20</v>
      </c>
      <c r="AQ301" t="s">
        <v>2063</v>
      </c>
    </row>
    <row r="302" spans="42:43">
      <c r="AP302">
        <v>20</v>
      </c>
      <c r="AQ302" t="s">
        <v>2064</v>
      </c>
    </row>
    <row r="303" spans="42:43">
      <c r="AP303">
        <v>20</v>
      </c>
      <c r="AQ303" t="s">
        <v>2065</v>
      </c>
    </row>
    <row r="304" spans="42:43">
      <c r="AP304">
        <v>20</v>
      </c>
      <c r="AQ304" t="s">
        <v>2066</v>
      </c>
    </row>
    <row r="305" spans="42:43">
      <c r="AP305">
        <v>20</v>
      </c>
      <c r="AQ305" t="s">
        <v>2067</v>
      </c>
    </row>
    <row r="306" spans="42:43">
      <c r="AP306">
        <v>20</v>
      </c>
      <c r="AQ306" t="s">
        <v>2068</v>
      </c>
    </row>
    <row r="307" spans="42:43">
      <c r="AP307">
        <v>20</v>
      </c>
      <c r="AQ307" t="s">
        <v>2069</v>
      </c>
    </row>
    <row r="308" spans="42:43">
      <c r="AP308">
        <v>20</v>
      </c>
      <c r="AQ308" t="s">
        <v>2070</v>
      </c>
    </row>
    <row r="309" spans="42:43">
      <c r="AP309">
        <v>20</v>
      </c>
      <c r="AQ309" t="s">
        <v>2071</v>
      </c>
    </row>
    <row r="310" spans="42:43">
      <c r="AP310">
        <v>20</v>
      </c>
      <c r="AQ310" t="s">
        <v>2072</v>
      </c>
    </row>
    <row r="311" spans="42:43">
      <c r="AP311">
        <v>20</v>
      </c>
      <c r="AQ311" t="s">
        <v>2073</v>
      </c>
    </row>
    <row r="312" spans="42:43">
      <c r="AP312">
        <v>20</v>
      </c>
      <c r="AQ312" t="s">
        <v>2074</v>
      </c>
    </row>
    <row r="313" spans="42:43">
      <c r="AP313">
        <v>20</v>
      </c>
      <c r="AQ313" t="s">
        <v>2075</v>
      </c>
    </row>
    <row r="314" spans="42:43">
      <c r="AP314">
        <v>20</v>
      </c>
      <c r="AQ314" t="s">
        <v>2076</v>
      </c>
    </row>
    <row r="315" spans="42:43">
      <c r="AP315">
        <v>20</v>
      </c>
      <c r="AQ315" t="s">
        <v>2077</v>
      </c>
    </row>
    <row r="316" spans="42:43">
      <c r="AP316">
        <v>20</v>
      </c>
      <c r="AQ316" t="s">
        <v>2078</v>
      </c>
    </row>
    <row r="317" spans="42:43">
      <c r="AP317">
        <v>20</v>
      </c>
      <c r="AQ317" t="s">
        <v>2079</v>
      </c>
    </row>
    <row r="318" spans="42:43">
      <c r="AP318">
        <v>20</v>
      </c>
      <c r="AQ318" t="s">
        <v>2080</v>
      </c>
    </row>
    <row r="319" spans="42:43">
      <c r="AP319">
        <v>20</v>
      </c>
      <c r="AQ319" t="s">
        <v>2081</v>
      </c>
    </row>
    <row r="320" spans="42:43">
      <c r="AP320">
        <v>20</v>
      </c>
      <c r="AQ320" t="s">
        <v>2082</v>
      </c>
    </row>
    <row r="321" spans="42:43">
      <c r="AP321">
        <v>20</v>
      </c>
      <c r="AQ321" t="s">
        <v>2083</v>
      </c>
    </row>
    <row r="322" spans="42:43">
      <c r="AP322">
        <v>20</v>
      </c>
      <c r="AQ322" t="s">
        <v>2084</v>
      </c>
    </row>
    <row r="323" spans="42:43">
      <c r="AP323">
        <v>20</v>
      </c>
      <c r="AQ323" t="s">
        <v>2085</v>
      </c>
    </row>
    <row r="324" spans="42:43">
      <c r="AP324">
        <v>20</v>
      </c>
      <c r="AQ324" t="s">
        <v>2086</v>
      </c>
    </row>
    <row r="325" spans="42:43">
      <c r="AP325">
        <v>20</v>
      </c>
      <c r="AQ325" t="s">
        <v>2087</v>
      </c>
    </row>
    <row r="326" spans="42:43">
      <c r="AP326">
        <v>20</v>
      </c>
      <c r="AQ326" t="s">
        <v>2088</v>
      </c>
    </row>
    <row r="327" spans="42:43">
      <c r="AP327">
        <v>20</v>
      </c>
      <c r="AQ327" t="s">
        <v>2089</v>
      </c>
    </row>
    <row r="328" spans="42:43">
      <c r="AP328">
        <v>20</v>
      </c>
      <c r="AQ328" t="s">
        <v>2090</v>
      </c>
    </row>
    <row r="329" spans="42:43">
      <c r="AP329">
        <v>20</v>
      </c>
      <c r="AQ329" t="s">
        <v>2091</v>
      </c>
    </row>
    <row r="330" spans="42:43">
      <c r="AP330">
        <v>20</v>
      </c>
      <c r="AQ330" t="s">
        <v>2092</v>
      </c>
    </row>
    <row r="331" spans="42:43">
      <c r="AP331">
        <v>20</v>
      </c>
      <c r="AQ331" t="s">
        <v>2093</v>
      </c>
    </row>
    <row r="332" spans="42:43">
      <c r="AP332">
        <v>20</v>
      </c>
      <c r="AQ332" t="s">
        <v>2094</v>
      </c>
    </row>
    <row r="333" spans="42:43">
      <c r="AP333">
        <v>20</v>
      </c>
      <c r="AQ333" t="s">
        <v>2095</v>
      </c>
    </row>
    <row r="334" spans="42:43">
      <c r="AP334">
        <v>20</v>
      </c>
      <c r="AQ334" t="s">
        <v>2096</v>
      </c>
    </row>
    <row r="335" spans="42:43">
      <c r="AP335">
        <v>20</v>
      </c>
      <c r="AQ335" t="s">
        <v>2097</v>
      </c>
    </row>
    <row r="336" spans="42:43">
      <c r="AP336">
        <v>20</v>
      </c>
      <c r="AQ336" t="s">
        <v>2098</v>
      </c>
    </row>
    <row r="337" spans="42:43">
      <c r="AP337">
        <v>20</v>
      </c>
      <c r="AQ337" t="s">
        <v>2099</v>
      </c>
    </row>
    <row r="338" spans="42:43">
      <c r="AP338">
        <v>20</v>
      </c>
      <c r="AQ338" t="s">
        <v>2100</v>
      </c>
    </row>
    <row r="339" spans="42:43">
      <c r="AP339">
        <v>20</v>
      </c>
      <c r="AQ339" t="s">
        <v>2101</v>
      </c>
    </row>
    <row r="340" spans="42:43">
      <c r="AP340">
        <v>20</v>
      </c>
      <c r="AQ340" t="s">
        <v>2102</v>
      </c>
    </row>
    <row r="341" spans="42:43">
      <c r="AP341">
        <v>20</v>
      </c>
      <c r="AQ341" t="s">
        <v>2103</v>
      </c>
    </row>
    <row r="342" spans="42:43">
      <c r="AP342">
        <v>20</v>
      </c>
      <c r="AQ342" t="s">
        <v>2104</v>
      </c>
    </row>
    <row r="343" spans="42:43">
      <c r="AP343">
        <v>20</v>
      </c>
      <c r="AQ343" t="s">
        <v>2105</v>
      </c>
    </row>
    <row r="344" spans="42:43">
      <c r="AP344">
        <v>20</v>
      </c>
      <c r="AQ344" t="s">
        <v>2106</v>
      </c>
    </row>
    <row r="345" spans="42:43">
      <c r="AP345">
        <v>20</v>
      </c>
      <c r="AQ345" t="s">
        <v>2107</v>
      </c>
    </row>
    <row r="346" spans="42:43">
      <c r="AP346">
        <v>20</v>
      </c>
      <c r="AQ346" t="s">
        <v>2108</v>
      </c>
    </row>
    <row r="347" spans="42:43">
      <c r="AP347">
        <v>20</v>
      </c>
      <c r="AQ347" t="s">
        <v>2109</v>
      </c>
    </row>
    <row r="348" spans="42:43">
      <c r="AP348">
        <v>20</v>
      </c>
      <c r="AQ348" t="s">
        <v>2110</v>
      </c>
    </row>
    <row r="349" spans="42:43">
      <c r="AP349">
        <v>20</v>
      </c>
      <c r="AQ349" t="s">
        <v>2111</v>
      </c>
    </row>
    <row r="350" spans="42:43">
      <c r="AP350">
        <v>20</v>
      </c>
      <c r="AQ350" t="s">
        <v>2112</v>
      </c>
    </row>
    <row r="351" spans="42:43">
      <c r="AP351">
        <v>20</v>
      </c>
      <c r="AQ351" t="s">
        <v>2113</v>
      </c>
    </row>
    <row r="352" spans="42:43">
      <c r="AP352">
        <v>20</v>
      </c>
      <c r="AQ352" t="s">
        <v>2114</v>
      </c>
    </row>
    <row r="353" spans="42:43">
      <c r="AP353">
        <v>20</v>
      </c>
      <c r="AQ353" t="s">
        <v>2115</v>
      </c>
    </row>
    <row r="354" spans="42:43">
      <c r="AP354">
        <v>20</v>
      </c>
      <c r="AQ354" t="s">
        <v>2116</v>
      </c>
    </row>
    <row r="355" spans="42:43">
      <c r="AP355">
        <v>20</v>
      </c>
      <c r="AQ355" t="s">
        <v>2117</v>
      </c>
    </row>
    <row r="356" spans="42:43">
      <c r="AP356">
        <v>20</v>
      </c>
      <c r="AQ356" t="s">
        <v>2118</v>
      </c>
    </row>
    <row r="357" spans="42:43">
      <c r="AP357">
        <v>20</v>
      </c>
      <c r="AQ357" t="s">
        <v>2119</v>
      </c>
    </row>
    <row r="358" spans="42:43">
      <c r="AP358">
        <v>20</v>
      </c>
      <c r="AQ358" t="s">
        <v>2120</v>
      </c>
    </row>
    <row r="359" spans="42:43">
      <c r="AP359">
        <v>20</v>
      </c>
      <c r="AQ359" t="s">
        <v>2121</v>
      </c>
    </row>
    <row r="360" spans="42:43">
      <c r="AP360">
        <v>20</v>
      </c>
      <c r="AQ360" t="s">
        <v>2122</v>
      </c>
    </row>
    <row r="361" spans="42:43">
      <c r="AP361">
        <v>20</v>
      </c>
      <c r="AQ361" t="s">
        <v>2123</v>
      </c>
    </row>
    <row r="362" spans="42:43">
      <c r="AP362">
        <v>20</v>
      </c>
      <c r="AQ362" t="s">
        <v>2124</v>
      </c>
    </row>
    <row r="363" spans="42:43">
      <c r="AP363">
        <v>20</v>
      </c>
      <c r="AQ363" t="s">
        <v>2125</v>
      </c>
    </row>
    <row r="364" spans="42:43">
      <c r="AP364">
        <v>20</v>
      </c>
      <c r="AQ364" t="s">
        <v>2126</v>
      </c>
    </row>
    <row r="365" spans="42:43">
      <c r="AP365">
        <v>20</v>
      </c>
      <c r="AQ365" t="s">
        <v>2127</v>
      </c>
    </row>
    <row r="366" spans="42:43">
      <c r="AP366">
        <v>20</v>
      </c>
      <c r="AQ366" t="s">
        <v>2128</v>
      </c>
    </row>
    <row r="367" spans="42:43">
      <c r="AP367">
        <v>20</v>
      </c>
      <c r="AQ367" t="s">
        <v>2129</v>
      </c>
    </row>
    <row r="368" spans="42:43">
      <c r="AP368">
        <v>20</v>
      </c>
      <c r="AQ368" t="s">
        <v>2130</v>
      </c>
    </row>
    <row r="369" spans="42:43">
      <c r="AP369">
        <v>20</v>
      </c>
      <c r="AQ369" t="s">
        <v>2131</v>
      </c>
    </row>
    <row r="370" spans="42:43">
      <c r="AP370">
        <v>20</v>
      </c>
      <c r="AQ370" t="s">
        <v>2132</v>
      </c>
    </row>
    <row r="371" spans="42:43">
      <c r="AP371">
        <v>20</v>
      </c>
      <c r="AQ371" t="s">
        <v>2133</v>
      </c>
    </row>
    <row r="372" spans="42:43">
      <c r="AP372">
        <v>20</v>
      </c>
      <c r="AQ372" t="s">
        <v>2134</v>
      </c>
    </row>
    <row r="373" spans="42:43">
      <c r="AP373">
        <v>20</v>
      </c>
      <c r="AQ373" t="s">
        <v>2135</v>
      </c>
    </row>
    <row r="374" spans="42:43">
      <c r="AP374">
        <v>20</v>
      </c>
      <c r="AQ374" t="s">
        <v>2136</v>
      </c>
    </row>
    <row r="375" spans="42:43">
      <c r="AP375">
        <v>20</v>
      </c>
      <c r="AQ375" t="s">
        <v>2137</v>
      </c>
    </row>
    <row r="376" spans="42:43">
      <c r="AP376">
        <v>20</v>
      </c>
      <c r="AQ376" t="s">
        <v>2138</v>
      </c>
    </row>
    <row r="377" spans="42:43">
      <c r="AP377">
        <v>20</v>
      </c>
      <c r="AQ377" t="s">
        <v>2139</v>
      </c>
    </row>
    <row r="378" spans="42:43">
      <c r="AP378">
        <v>20</v>
      </c>
      <c r="AQ378" t="s">
        <v>2140</v>
      </c>
    </row>
    <row r="379" spans="42:43">
      <c r="AP379">
        <v>20</v>
      </c>
      <c r="AQ379" t="s">
        <v>2141</v>
      </c>
    </row>
    <row r="380" spans="42:43">
      <c r="AP380">
        <v>20</v>
      </c>
      <c r="AQ380" t="s">
        <v>2142</v>
      </c>
    </row>
    <row r="381" spans="42:43">
      <c r="AP381">
        <v>20</v>
      </c>
      <c r="AQ381" t="s">
        <v>2143</v>
      </c>
    </row>
    <row r="382" spans="42:43">
      <c r="AP382">
        <v>20</v>
      </c>
      <c r="AQ382" t="s">
        <v>2144</v>
      </c>
    </row>
    <row r="383" spans="42:43">
      <c r="AP383">
        <v>20</v>
      </c>
      <c r="AQ383" t="s">
        <v>2145</v>
      </c>
    </row>
    <row r="384" spans="42:43">
      <c r="AP384">
        <v>20</v>
      </c>
      <c r="AQ384" t="s">
        <v>2146</v>
      </c>
    </row>
    <row r="385" spans="42:43">
      <c r="AP385">
        <v>20</v>
      </c>
      <c r="AQ385" t="s">
        <v>2147</v>
      </c>
    </row>
    <row r="386" spans="42:43">
      <c r="AP386">
        <v>20</v>
      </c>
      <c r="AQ386" t="s">
        <v>2148</v>
      </c>
    </row>
    <row r="387" spans="42:43">
      <c r="AP387">
        <v>20</v>
      </c>
      <c r="AQ387" t="s">
        <v>2149</v>
      </c>
    </row>
    <row r="388" spans="42:43">
      <c r="AP388">
        <v>20</v>
      </c>
      <c r="AQ388" t="s">
        <v>2150</v>
      </c>
    </row>
    <row r="389" spans="42:43">
      <c r="AP389">
        <v>20</v>
      </c>
      <c r="AQ389" t="s">
        <v>2151</v>
      </c>
    </row>
    <row r="390" spans="42:43">
      <c r="AP390">
        <v>20</v>
      </c>
      <c r="AQ390" t="s">
        <v>2152</v>
      </c>
    </row>
    <row r="391" spans="42:43">
      <c r="AP391">
        <v>20</v>
      </c>
      <c r="AQ391" t="s">
        <v>2153</v>
      </c>
    </row>
    <row r="392" spans="42:43">
      <c r="AP392">
        <v>20</v>
      </c>
      <c r="AQ392" t="s">
        <v>2154</v>
      </c>
    </row>
    <row r="393" spans="42:43">
      <c r="AP393">
        <v>20</v>
      </c>
      <c r="AQ393" t="s">
        <v>2155</v>
      </c>
    </row>
    <row r="394" spans="42:43">
      <c r="AP394">
        <v>20</v>
      </c>
      <c r="AQ394" t="s">
        <v>2156</v>
      </c>
    </row>
    <row r="395" spans="42:43">
      <c r="AP395">
        <v>20</v>
      </c>
      <c r="AQ395" t="s">
        <v>2157</v>
      </c>
    </row>
    <row r="396" spans="42:43">
      <c r="AP396">
        <v>20</v>
      </c>
      <c r="AQ396" t="s">
        <v>2158</v>
      </c>
    </row>
    <row r="397" spans="42:43">
      <c r="AP397">
        <v>20</v>
      </c>
      <c r="AQ397" t="s">
        <v>2159</v>
      </c>
    </row>
    <row r="398" spans="42:43">
      <c r="AP398">
        <v>20</v>
      </c>
      <c r="AQ398" t="s">
        <v>2160</v>
      </c>
    </row>
    <row r="399" spans="42:43">
      <c r="AP399">
        <v>20</v>
      </c>
      <c r="AQ399" t="s">
        <v>2161</v>
      </c>
    </row>
    <row r="400" spans="42:43">
      <c r="AP400">
        <v>20</v>
      </c>
      <c r="AQ400" t="s">
        <v>2162</v>
      </c>
    </row>
    <row r="401" spans="42:43">
      <c r="AP401">
        <v>20</v>
      </c>
      <c r="AQ401" t="s">
        <v>2163</v>
      </c>
    </row>
    <row r="402" spans="42:43">
      <c r="AP402">
        <v>20</v>
      </c>
      <c r="AQ402" t="s">
        <v>2164</v>
      </c>
    </row>
    <row r="403" spans="42:43">
      <c r="AP403">
        <v>20</v>
      </c>
      <c r="AQ403" t="s">
        <v>2165</v>
      </c>
    </row>
    <row r="404" spans="42:43">
      <c r="AP404">
        <v>20</v>
      </c>
      <c r="AQ404" t="s">
        <v>2166</v>
      </c>
    </row>
    <row r="405" spans="42:43">
      <c r="AP405">
        <v>20</v>
      </c>
      <c r="AQ405" t="s">
        <v>2167</v>
      </c>
    </row>
    <row r="406" spans="42:43">
      <c r="AP406">
        <v>20</v>
      </c>
      <c r="AQ406" t="s">
        <v>2168</v>
      </c>
    </row>
    <row r="407" spans="42:43">
      <c r="AP407">
        <v>20</v>
      </c>
      <c r="AQ407" t="s">
        <v>2169</v>
      </c>
    </row>
    <row r="408" spans="42:43">
      <c r="AP408">
        <v>20</v>
      </c>
      <c r="AQ408" t="s">
        <v>2170</v>
      </c>
    </row>
    <row r="409" spans="42:43">
      <c r="AP409">
        <v>20</v>
      </c>
      <c r="AQ409" t="s">
        <v>2171</v>
      </c>
    </row>
    <row r="410" spans="42:43">
      <c r="AP410">
        <v>20</v>
      </c>
      <c r="AQ410" t="s">
        <v>2172</v>
      </c>
    </row>
    <row r="411" spans="42:43">
      <c r="AP411">
        <v>20</v>
      </c>
      <c r="AQ411" t="s">
        <v>2173</v>
      </c>
    </row>
    <row r="412" spans="42:43">
      <c r="AP412">
        <v>20</v>
      </c>
      <c r="AQ412" t="s">
        <v>2174</v>
      </c>
    </row>
    <row r="413" spans="42:43">
      <c r="AP413">
        <v>20</v>
      </c>
      <c r="AQ413" t="s">
        <v>2175</v>
      </c>
    </row>
    <row r="414" spans="42:43">
      <c r="AP414">
        <v>20</v>
      </c>
      <c r="AQ414" t="s">
        <v>2176</v>
      </c>
    </row>
    <row r="415" spans="42:43">
      <c r="AP415">
        <v>20</v>
      </c>
      <c r="AQ415" t="s">
        <v>2177</v>
      </c>
    </row>
    <row r="416" spans="42:43">
      <c r="AP416">
        <v>20</v>
      </c>
      <c r="AQ416" t="s">
        <v>2178</v>
      </c>
    </row>
    <row r="417" spans="42:43">
      <c r="AP417">
        <v>20</v>
      </c>
      <c r="AQ417" t="s">
        <v>2179</v>
      </c>
    </row>
    <row r="418" spans="42:43">
      <c r="AP418">
        <v>20</v>
      </c>
      <c r="AQ418" t="s">
        <v>2180</v>
      </c>
    </row>
    <row r="419" spans="42:43">
      <c r="AP419">
        <v>20</v>
      </c>
      <c r="AQ419" t="s">
        <v>2181</v>
      </c>
    </row>
    <row r="420" spans="42:43">
      <c r="AP420">
        <v>20</v>
      </c>
      <c r="AQ420" t="s">
        <v>2182</v>
      </c>
    </row>
    <row r="421" spans="42:43">
      <c r="AP421">
        <v>20</v>
      </c>
      <c r="AQ421" t="s">
        <v>2183</v>
      </c>
    </row>
    <row r="422" spans="42:43">
      <c r="AP422">
        <v>20</v>
      </c>
      <c r="AQ422" t="s">
        <v>2184</v>
      </c>
    </row>
    <row r="423" spans="42:43">
      <c r="AP423">
        <v>20</v>
      </c>
      <c r="AQ423" t="s">
        <v>2185</v>
      </c>
    </row>
    <row r="424" spans="42:43">
      <c r="AP424">
        <v>20</v>
      </c>
      <c r="AQ424" t="s">
        <v>2186</v>
      </c>
    </row>
    <row r="425" spans="42:43">
      <c r="AP425">
        <v>20</v>
      </c>
      <c r="AQ425" t="s">
        <v>2187</v>
      </c>
    </row>
    <row r="426" spans="42:43">
      <c r="AP426">
        <v>20</v>
      </c>
      <c r="AQ426" t="s">
        <v>2188</v>
      </c>
    </row>
    <row r="427" spans="42:43">
      <c r="AP427">
        <v>20</v>
      </c>
      <c r="AQ427" t="s">
        <v>2189</v>
      </c>
    </row>
    <row r="428" spans="42:43">
      <c r="AP428">
        <v>20</v>
      </c>
      <c r="AQ428" t="s">
        <v>2190</v>
      </c>
    </row>
    <row r="429" spans="42:43">
      <c r="AP429">
        <v>20</v>
      </c>
      <c r="AQ429" t="s">
        <v>2191</v>
      </c>
    </row>
    <row r="430" spans="42:43">
      <c r="AP430">
        <v>20</v>
      </c>
      <c r="AQ430" t="s">
        <v>2192</v>
      </c>
    </row>
    <row r="431" spans="42:43">
      <c r="AP431">
        <v>20</v>
      </c>
      <c r="AQ431" t="s">
        <v>2193</v>
      </c>
    </row>
    <row r="432" spans="42:43">
      <c r="AP432">
        <v>20</v>
      </c>
      <c r="AQ432" t="s">
        <v>2194</v>
      </c>
    </row>
    <row r="433" spans="42:43">
      <c r="AP433">
        <v>20</v>
      </c>
      <c r="AQ433" t="s">
        <v>2195</v>
      </c>
    </row>
    <row r="434" spans="42:43">
      <c r="AP434">
        <v>20</v>
      </c>
      <c r="AQ434" t="s">
        <v>2196</v>
      </c>
    </row>
    <row r="435" spans="42:43">
      <c r="AP435">
        <v>20</v>
      </c>
      <c r="AQ435" t="s">
        <v>2197</v>
      </c>
    </row>
    <row r="436" spans="42:43">
      <c r="AP436">
        <v>20</v>
      </c>
      <c r="AQ436" t="s">
        <v>2198</v>
      </c>
    </row>
    <row r="437" spans="42:43">
      <c r="AP437">
        <v>20</v>
      </c>
      <c r="AQ437" t="s">
        <v>2199</v>
      </c>
    </row>
    <row r="438" spans="42:43">
      <c r="AP438">
        <v>20</v>
      </c>
      <c r="AQ438" t="s">
        <v>2200</v>
      </c>
    </row>
    <row r="439" spans="42:43">
      <c r="AP439">
        <v>20</v>
      </c>
      <c r="AQ439" t="s">
        <v>2201</v>
      </c>
    </row>
    <row r="440" spans="42:43">
      <c r="AP440">
        <v>20</v>
      </c>
      <c r="AQ440" t="s">
        <v>2202</v>
      </c>
    </row>
    <row r="441" spans="42:43">
      <c r="AP441">
        <v>20</v>
      </c>
      <c r="AQ441" t="s">
        <v>2203</v>
      </c>
    </row>
    <row r="442" spans="42:43">
      <c r="AP442">
        <v>20</v>
      </c>
      <c r="AQ442" t="s">
        <v>2204</v>
      </c>
    </row>
    <row r="443" spans="42:43">
      <c r="AP443">
        <v>20</v>
      </c>
      <c r="AQ443" t="s">
        <v>2205</v>
      </c>
    </row>
    <row r="444" spans="42:43">
      <c r="AP444">
        <v>20</v>
      </c>
      <c r="AQ444" t="s">
        <v>2206</v>
      </c>
    </row>
    <row r="445" spans="42:43">
      <c r="AP445">
        <v>20</v>
      </c>
      <c r="AQ445" t="s">
        <v>2207</v>
      </c>
    </row>
    <row r="446" spans="42:43">
      <c r="AP446">
        <v>20</v>
      </c>
      <c r="AQ446" t="s">
        <v>2208</v>
      </c>
    </row>
    <row r="447" spans="42:43">
      <c r="AP447">
        <v>20</v>
      </c>
      <c r="AQ447" t="s">
        <v>2209</v>
      </c>
    </row>
    <row r="448" spans="42:43">
      <c r="AP448">
        <v>20</v>
      </c>
      <c r="AQ448" t="s">
        <v>2210</v>
      </c>
    </row>
    <row r="449" spans="42:43">
      <c r="AP449">
        <v>20</v>
      </c>
      <c r="AQ449" t="s">
        <v>2211</v>
      </c>
    </row>
    <row r="450" spans="42:43">
      <c r="AP450">
        <v>20</v>
      </c>
      <c r="AQ450" t="s">
        <v>2212</v>
      </c>
    </row>
    <row r="451" spans="42:43">
      <c r="AP451">
        <v>20</v>
      </c>
      <c r="AQ451" t="s">
        <v>2213</v>
      </c>
    </row>
    <row r="452" spans="42:43">
      <c r="AP452">
        <v>20</v>
      </c>
      <c r="AQ452" t="s">
        <v>2214</v>
      </c>
    </row>
    <row r="453" spans="42:43">
      <c r="AP453">
        <v>20</v>
      </c>
      <c r="AQ453" t="s">
        <v>2215</v>
      </c>
    </row>
    <row r="454" spans="42:43">
      <c r="AP454">
        <v>20</v>
      </c>
      <c r="AQ454" t="s">
        <v>2216</v>
      </c>
    </row>
    <row r="455" spans="42:43">
      <c r="AP455">
        <v>20</v>
      </c>
      <c r="AQ455" t="s">
        <v>2217</v>
      </c>
    </row>
    <row r="456" spans="42:43">
      <c r="AP456">
        <v>20</v>
      </c>
      <c r="AQ456" t="s">
        <v>2218</v>
      </c>
    </row>
    <row r="457" spans="42:43">
      <c r="AP457">
        <v>20</v>
      </c>
      <c r="AQ457" t="s">
        <v>2219</v>
      </c>
    </row>
    <row r="458" spans="42:43">
      <c r="AP458">
        <v>20</v>
      </c>
      <c r="AQ458" t="s">
        <v>2220</v>
      </c>
    </row>
    <row r="459" spans="42:43">
      <c r="AP459">
        <v>20</v>
      </c>
      <c r="AQ459" t="s">
        <v>2221</v>
      </c>
    </row>
    <row r="460" spans="42:43">
      <c r="AP460">
        <v>20</v>
      </c>
      <c r="AQ460" t="s">
        <v>2222</v>
      </c>
    </row>
    <row r="461" spans="42:43">
      <c r="AP461">
        <v>20</v>
      </c>
      <c r="AQ461" t="s">
        <v>2223</v>
      </c>
    </row>
    <row r="462" spans="42:43">
      <c r="AP462">
        <v>20</v>
      </c>
      <c r="AQ462" t="s">
        <v>2224</v>
      </c>
    </row>
    <row r="463" spans="42:43">
      <c r="AP463">
        <v>20</v>
      </c>
      <c r="AQ463" t="s">
        <v>2225</v>
      </c>
    </row>
    <row r="464" spans="42:43">
      <c r="AP464">
        <v>20</v>
      </c>
      <c r="AQ464" t="s">
        <v>2226</v>
      </c>
    </row>
    <row r="465" spans="42:43">
      <c r="AP465">
        <v>20</v>
      </c>
      <c r="AQ465" t="s">
        <v>2227</v>
      </c>
    </row>
    <row r="466" spans="42:43">
      <c r="AP466">
        <v>20</v>
      </c>
      <c r="AQ466" t="s">
        <v>2228</v>
      </c>
    </row>
    <row r="467" spans="42:43">
      <c r="AP467">
        <v>20</v>
      </c>
      <c r="AQ467" t="s">
        <v>2229</v>
      </c>
    </row>
    <row r="468" spans="42:43">
      <c r="AP468">
        <v>20</v>
      </c>
      <c r="AQ468" t="s">
        <v>2230</v>
      </c>
    </row>
    <row r="469" spans="42:43">
      <c r="AP469">
        <v>20</v>
      </c>
      <c r="AQ469" t="s">
        <v>2231</v>
      </c>
    </row>
    <row r="470" spans="42:43">
      <c r="AP470">
        <v>20</v>
      </c>
      <c r="AQ470" t="s">
        <v>2232</v>
      </c>
    </row>
    <row r="471" spans="42:43">
      <c r="AP471">
        <v>20</v>
      </c>
      <c r="AQ471" t="s">
        <v>2233</v>
      </c>
    </row>
    <row r="472" spans="42:43">
      <c r="AP472">
        <v>20</v>
      </c>
      <c r="AQ472" t="s">
        <v>2234</v>
      </c>
    </row>
    <row r="473" spans="42:43">
      <c r="AP473">
        <v>20</v>
      </c>
      <c r="AQ473" t="s">
        <v>2235</v>
      </c>
    </row>
    <row r="474" spans="42:43">
      <c r="AP474">
        <v>20</v>
      </c>
      <c r="AQ474" t="s">
        <v>2236</v>
      </c>
    </row>
    <row r="475" spans="42:43">
      <c r="AP475">
        <v>20</v>
      </c>
      <c r="AQ475" t="s">
        <v>2237</v>
      </c>
    </row>
    <row r="476" spans="42:43">
      <c r="AP476">
        <v>20</v>
      </c>
      <c r="AQ476" t="s">
        <v>2238</v>
      </c>
    </row>
    <row r="477" spans="42:43">
      <c r="AP477">
        <v>20</v>
      </c>
      <c r="AQ477" t="s">
        <v>2239</v>
      </c>
    </row>
    <row r="478" spans="42:43">
      <c r="AP478">
        <v>20</v>
      </c>
      <c r="AQ478" t="s">
        <v>2240</v>
      </c>
    </row>
    <row r="479" spans="42:43">
      <c r="AP479">
        <v>20</v>
      </c>
      <c r="AQ479" t="s">
        <v>2241</v>
      </c>
    </row>
    <row r="480" spans="42:43">
      <c r="AP480">
        <v>20</v>
      </c>
      <c r="AQ480" t="s">
        <v>2242</v>
      </c>
    </row>
    <row r="481" spans="42:43">
      <c r="AP481">
        <v>20</v>
      </c>
      <c r="AQ481" t="s">
        <v>2243</v>
      </c>
    </row>
    <row r="482" spans="42:43">
      <c r="AP482">
        <v>20</v>
      </c>
      <c r="AQ482" t="s">
        <v>2244</v>
      </c>
    </row>
    <row r="483" spans="42:43">
      <c r="AP483">
        <v>20</v>
      </c>
      <c r="AQ483" t="s">
        <v>2245</v>
      </c>
    </row>
    <row r="484" spans="42:43">
      <c r="AP484">
        <v>20</v>
      </c>
      <c r="AQ484" t="s">
        <v>2246</v>
      </c>
    </row>
    <row r="485" spans="42:43">
      <c r="AP485">
        <v>20</v>
      </c>
      <c r="AQ485" t="s">
        <v>2247</v>
      </c>
    </row>
    <row r="486" spans="42:43">
      <c r="AP486">
        <v>20</v>
      </c>
      <c r="AQ486" t="s">
        <v>2248</v>
      </c>
    </row>
    <row r="487" spans="42:43">
      <c r="AP487">
        <v>20</v>
      </c>
      <c r="AQ487" t="s">
        <v>2249</v>
      </c>
    </row>
    <row r="488" spans="42:43">
      <c r="AP488">
        <v>20</v>
      </c>
      <c r="AQ488" t="s">
        <v>2250</v>
      </c>
    </row>
    <row r="489" spans="42:43">
      <c r="AP489">
        <v>20</v>
      </c>
      <c r="AQ489" t="s">
        <v>2251</v>
      </c>
    </row>
    <row r="490" spans="42:43">
      <c r="AP490">
        <v>20</v>
      </c>
      <c r="AQ490" t="s">
        <v>2252</v>
      </c>
    </row>
    <row r="491" spans="42:43">
      <c r="AP491">
        <v>20</v>
      </c>
      <c r="AQ491" t="s">
        <v>2253</v>
      </c>
    </row>
    <row r="492" spans="42:43">
      <c r="AP492">
        <v>20</v>
      </c>
      <c r="AQ492" t="s">
        <v>2254</v>
      </c>
    </row>
    <row r="493" spans="42:43">
      <c r="AP493">
        <v>20</v>
      </c>
      <c r="AQ493" t="s">
        <v>2255</v>
      </c>
    </row>
    <row r="494" spans="42:43">
      <c r="AP494">
        <v>20</v>
      </c>
      <c r="AQ494" t="s">
        <v>2256</v>
      </c>
    </row>
    <row r="495" spans="42:43">
      <c r="AP495">
        <v>20</v>
      </c>
      <c r="AQ495" t="s">
        <v>2257</v>
      </c>
    </row>
    <row r="496" spans="42:43">
      <c r="AP496">
        <v>20</v>
      </c>
      <c r="AQ496" t="s">
        <v>2258</v>
      </c>
    </row>
    <row r="497" spans="42:43">
      <c r="AP497">
        <v>20</v>
      </c>
      <c r="AQ497" t="s">
        <v>2259</v>
      </c>
    </row>
    <row r="498" spans="42:43">
      <c r="AP498">
        <v>20</v>
      </c>
      <c r="AQ498" t="s">
        <v>2260</v>
      </c>
    </row>
    <row r="499" spans="42:43">
      <c r="AP499">
        <v>20</v>
      </c>
      <c r="AQ499" t="s">
        <v>2261</v>
      </c>
    </row>
    <row r="500" spans="42:43">
      <c r="AP500">
        <v>20</v>
      </c>
      <c r="AQ500" t="s">
        <v>2262</v>
      </c>
    </row>
    <row r="501" spans="42:43">
      <c r="AP501">
        <v>20</v>
      </c>
      <c r="AQ501" t="s">
        <v>2263</v>
      </c>
    </row>
    <row r="502" spans="42:43">
      <c r="AP502">
        <v>20</v>
      </c>
      <c r="AQ502" t="s">
        <v>2264</v>
      </c>
    </row>
    <row r="503" spans="42:43">
      <c r="AP503">
        <v>20</v>
      </c>
      <c r="AQ503" t="s">
        <v>2265</v>
      </c>
    </row>
    <row r="504" spans="42:43">
      <c r="AP504">
        <v>20</v>
      </c>
      <c r="AQ504" t="s">
        <v>2266</v>
      </c>
    </row>
    <row r="505" spans="42:43">
      <c r="AP505">
        <v>20</v>
      </c>
      <c r="AQ505" t="s">
        <v>2267</v>
      </c>
    </row>
    <row r="506" spans="42:43">
      <c r="AP506">
        <v>20</v>
      </c>
      <c r="AQ506" t="s">
        <v>2268</v>
      </c>
    </row>
    <row r="507" spans="42:43">
      <c r="AP507">
        <v>20</v>
      </c>
      <c r="AQ507" t="s">
        <v>2269</v>
      </c>
    </row>
    <row r="508" spans="42:43">
      <c r="AP508">
        <v>20</v>
      </c>
      <c r="AQ508" t="s">
        <v>2270</v>
      </c>
    </row>
    <row r="509" spans="42:43">
      <c r="AP509">
        <v>20</v>
      </c>
      <c r="AQ509" t="s">
        <v>2271</v>
      </c>
    </row>
    <row r="510" spans="42:43">
      <c r="AP510">
        <v>20</v>
      </c>
      <c r="AQ510" t="s">
        <v>2272</v>
      </c>
    </row>
    <row r="511" spans="42:43">
      <c r="AP511">
        <v>20</v>
      </c>
      <c r="AQ511" t="s">
        <v>2273</v>
      </c>
    </row>
    <row r="512" spans="42:43">
      <c r="AP512">
        <v>20</v>
      </c>
      <c r="AQ512" t="s">
        <v>2274</v>
      </c>
    </row>
    <row r="513" spans="42:43">
      <c r="AP513">
        <v>20</v>
      </c>
      <c r="AQ513" t="s">
        <v>2275</v>
      </c>
    </row>
    <row r="514" spans="42:43">
      <c r="AP514">
        <v>20</v>
      </c>
      <c r="AQ514" t="s">
        <v>2276</v>
      </c>
    </row>
    <row r="515" spans="42:43">
      <c r="AP515">
        <v>20</v>
      </c>
      <c r="AQ515" t="s">
        <v>2277</v>
      </c>
    </row>
    <row r="516" spans="42:43">
      <c r="AP516">
        <v>20</v>
      </c>
      <c r="AQ516" t="s">
        <v>2278</v>
      </c>
    </row>
    <row r="517" spans="42:43">
      <c r="AP517">
        <v>20</v>
      </c>
      <c r="AQ517" t="s">
        <v>2279</v>
      </c>
    </row>
    <row r="518" spans="42:43">
      <c r="AP518">
        <v>20</v>
      </c>
      <c r="AQ518" t="s">
        <v>2280</v>
      </c>
    </row>
    <row r="519" spans="42:43">
      <c r="AP519">
        <v>20</v>
      </c>
      <c r="AQ519" t="s">
        <v>2281</v>
      </c>
    </row>
    <row r="520" spans="42:43">
      <c r="AP520">
        <v>20</v>
      </c>
      <c r="AQ520" t="s">
        <v>2282</v>
      </c>
    </row>
    <row r="521" spans="42:43">
      <c r="AP521">
        <v>20</v>
      </c>
      <c r="AQ521" t="s">
        <v>2283</v>
      </c>
    </row>
    <row r="522" spans="42:43">
      <c r="AP522">
        <v>20</v>
      </c>
      <c r="AQ522" t="s">
        <v>2284</v>
      </c>
    </row>
    <row r="523" spans="42:43">
      <c r="AP523">
        <v>20</v>
      </c>
      <c r="AQ523" t="s">
        <v>2285</v>
      </c>
    </row>
    <row r="524" spans="42:43">
      <c r="AP524">
        <v>20</v>
      </c>
      <c r="AQ524" t="s">
        <v>2286</v>
      </c>
    </row>
    <row r="525" spans="42:43">
      <c r="AP525">
        <v>20</v>
      </c>
      <c r="AQ525" t="s">
        <v>2287</v>
      </c>
    </row>
    <row r="526" spans="42:43">
      <c r="AP526">
        <v>20</v>
      </c>
      <c r="AQ526" t="s">
        <v>2288</v>
      </c>
    </row>
    <row r="527" spans="42:43">
      <c r="AP527">
        <v>20</v>
      </c>
      <c r="AQ527" t="s">
        <v>2289</v>
      </c>
    </row>
    <row r="528" spans="42:43">
      <c r="AP528">
        <v>20</v>
      </c>
      <c r="AQ528" t="s">
        <v>2290</v>
      </c>
    </row>
    <row r="529" spans="42:43">
      <c r="AP529">
        <v>20</v>
      </c>
      <c r="AQ529" t="s">
        <v>2291</v>
      </c>
    </row>
    <row r="530" spans="42:43">
      <c r="AP530">
        <v>20</v>
      </c>
      <c r="AQ530" t="s">
        <v>2292</v>
      </c>
    </row>
    <row r="531" spans="42:43">
      <c r="AP531">
        <v>20</v>
      </c>
      <c r="AQ531" t="s">
        <v>2293</v>
      </c>
    </row>
    <row r="532" spans="42:43">
      <c r="AP532">
        <v>20</v>
      </c>
      <c r="AQ532" t="s">
        <v>2294</v>
      </c>
    </row>
    <row r="533" spans="42:43">
      <c r="AP533">
        <v>20</v>
      </c>
      <c r="AQ533" t="s">
        <v>2295</v>
      </c>
    </row>
    <row r="534" spans="42:43">
      <c r="AP534">
        <v>20</v>
      </c>
      <c r="AQ534" t="s">
        <v>2296</v>
      </c>
    </row>
    <row r="535" spans="42:43">
      <c r="AP535">
        <v>20</v>
      </c>
      <c r="AQ535" t="s">
        <v>2297</v>
      </c>
    </row>
    <row r="536" spans="42:43">
      <c r="AP536">
        <v>20</v>
      </c>
      <c r="AQ536" t="s">
        <v>2298</v>
      </c>
    </row>
    <row r="537" spans="42:43">
      <c r="AP537">
        <v>20</v>
      </c>
      <c r="AQ537" t="s">
        <v>2299</v>
      </c>
    </row>
    <row r="538" spans="42:43">
      <c r="AP538">
        <v>20</v>
      </c>
      <c r="AQ538" t="s">
        <v>2300</v>
      </c>
    </row>
    <row r="539" spans="42:43">
      <c r="AP539">
        <v>20</v>
      </c>
      <c r="AQ539" t="s">
        <v>2301</v>
      </c>
    </row>
    <row r="540" spans="42:43">
      <c r="AP540">
        <v>20</v>
      </c>
      <c r="AQ540" t="s">
        <v>2302</v>
      </c>
    </row>
    <row r="541" spans="42:43">
      <c r="AP541">
        <v>20</v>
      </c>
      <c r="AQ541" t="s">
        <v>2303</v>
      </c>
    </row>
    <row r="542" spans="42:43">
      <c r="AP542">
        <v>20</v>
      </c>
      <c r="AQ542" t="s">
        <v>2304</v>
      </c>
    </row>
    <row r="543" spans="42:43">
      <c r="AP543">
        <v>20</v>
      </c>
      <c r="AQ543" t="s">
        <v>2305</v>
      </c>
    </row>
    <row r="544" spans="42:43">
      <c r="AP544">
        <v>20</v>
      </c>
      <c r="AQ544" t="s">
        <v>2306</v>
      </c>
    </row>
    <row r="545" spans="42:43">
      <c r="AP545">
        <v>20</v>
      </c>
      <c r="AQ545" t="s">
        <v>2307</v>
      </c>
    </row>
    <row r="546" spans="42:43">
      <c r="AP546">
        <v>20</v>
      </c>
      <c r="AQ546" t="s">
        <v>2308</v>
      </c>
    </row>
    <row r="547" spans="42:43">
      <c r="AP547">
        <v>20</v>
      </c>
      <c r="AQ547" t="s">
        <v>2309</v>
      </c>
    </row>
    <row r="548" spans="42:43">
      <c r="AP548">
        <v>20</v>
      </c>
      <c r="AQ548" t="s">
        <v>2310</v>
      </c>
    </row>
    <row r="549" spans="42:43">
      <c r="AP549">
        <v>20</v>
      </c>
      <c r="AQ549" t="s">
        <v>2311</v>
      </c>
    </row>
    <row r="550" spans="42:43">
      <c r="AP550">
        <v>20</v>
      </c>
      <c r="AQ550" t="s">
        <v>2312</v>
      </c>
    </row>
    <row r="551" spans="42:43">
      <c r="AP551">
        <v>20</v>
      </c>
      <c r="AQ551" t="s">
        <v>2313</v>
      </c>
    </row>
    <row r="552" spans="42:43">
      <c r="AP552">
        <v>20</v>
      </c>
      <c r="AQ552" t="s">
        <v>2314</v>
      </c>
    </row>
    <row r="553" spans="42:43">
      <c r="AP553">
        <v>20</v>
      </c>
      <c r="AQ553" t="s">
        <v>2315</v>
      </c>
    </row>
    <row r="554" spans="42:43">
      <c r="AP554">
        <v>20</v>
      </c>
      <c r="AQ554" t="s">
        <v>2316</v>
      </c>
    </row>
    <row r="555" spans="42:43">
      <c r="AP555">
        <v>20</v>
      </c>
      <c r="AQ555" t="s">
        <v>2317</v>
      </c>
    </row>
    <row r="556" spans="42:43">
      <c r="AP556">
        <v>20</v>
      </c>
      <c r="AQ556" t="s">
        <v>2318</v>
      </c>
    </row>
    <row r="557" spans="42:43">
      <c r="AP557">
        <v>20</v>
      </c>
      <c r="AQ557" t="s">
        <v>2319</v>
      </c>
    </row>
    <row r="558" spans="42:43">
      <c r="AP558">
        <v>20</v>
      </c>
      <c r="AQ558" t="s">
        <v>2320</v>
      </c>
    </row>
    <row r="559" spans="42:43">
      <c r="AP559">
        <v>20</v>
      </c>
      <c r="AQ559" t="s">
        <v>2321</v>
      </c>
    </row>
    <row r="560" spans="42:43">
      <c r="AP560">
        <v>20</v>
      </c>
      <c r="AQ560" t="s">
        <v>2322</v>
      </c>
    </row>
    <row r="561" spans="42:43">
      <c r="AP561">
        <v>20</v>
      </c>
      <c r="AQ561" t="s">
        <v>2323</v>
      </c>
    </row>
    <row r="562" spans="42:43">
      <c r="AP562">
        <v>20</v>
      </c>
      <c r="AQ562" t="s">
        <v>2324</v>
      </c>
    </row>
    <row r="563" spans="42:43">
      <c r="AP563">
        <v>20</v>
      </c>
      <c r="AQ563" t="s">
        <v>1444</v>
      </c>
    </row>
    <row r="564" spans="42:43">
      <c r="AP564">
        <v>20</v>
      </c>
      <c r="AQ564" t="s">
        <v>2325</v>
      </c>
    </row>
    <row r="565" spans="42:43">
      <c r="AP565">
        <v>20</v>
      </c>
      <c r="AQ565" t="s">
        <v>2326</v>
      </c>
    </row>
    <row r="566" spans="42:43">
      <c r="AP566">
        <v>20</v>
      </c>
      <c r="AQ566" t="s">
        <v>2327</v>
      </c>
    </row>
    <row r="567" spans="42:43">
      <c r="AP567">
        <v>20</v>
      </c>
      <c r="AQ567" t="s">
        <v>2328</v>
      </c>
    </row>
    <row r="568" spans="42:43">
      <c r="AP568">
        <v>20</v>
      </c>
      <c r="AQ568" t="s">
        <v>2329</v>
      </c>
    </row>
    <row r="569" spans="42:43">
      <c r="AP569">
        <v>20</v>
      </c>
      <c r="AQ569" t="s">
        <v>2330</v>
      </c>
    </row>
    <row r="570" spans="42:43">
      <c r="AP570">
        <v>20</v>
      </c>
      <c r="AQ570" t="s">
        <v>2331</v>
      </c>
    </row>
    <row r="571" spans="42:43">
      <c r="AP571">
        <v>20</v>
      </c>
      <c r="AQ571" t="s">
        <v>2332</v>
      </c>
    </row>
    <row r="572" spans="42:43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5" sqref="A5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259" t="s">
        <v>494</v>
      </c>
      <c r="B1" s="259"/>
      <c r="C1" s="259"/>
      <c r="D1" s="259"/>
      <c r="E1" s="259"/>
      <c r="F1" s="259"/>
      <c r="G1" s="111"/>
    </row>
    <row r="2" spans="1:7">
      <c r="A2" s="247" t="str">
        <f>ENTE_PUBLICO</f>
        <v>SISTEMA PARA EL DESARROLLO INTEGRAL DE LA FAMILIA DEL MUNICIPIO DE COMONFORT GTO, Gobierno del Estado de Guanajuato</v>
      </c>
      <c r="B2" s="248"/>
      <c r="C2" s="248"/>
      <c r="D2" s="248"/>
      <c r="E2" s="248"/>
      <c r="F2" s="249"/>
    </row>
    <row r="3" spans="1:7">
      <c r="A3" s="256" t="s">
        <v>495</v>
      </c>
      <c r="B3" s="257"/>
      <c r="C3" s="257"/>
      <c r="D3" s="257"/>
      <c r="E3" s="257"/>
      <c r="F3" s="258"/>
    </row>
    <row r="4" spans="1:7" ht="30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>
      <c r="A5" s="136" t="s">
        <v>501</v>
      </c>
      <c r="B5" s="5"/>
      <c r="C5" s="5"/>
      <c r="D5" s="5"/>
      <c r="E5" s="5"/>
      <c r="F5" s="5"/>
    </row>
    <row r="6" spans="1:7" ht="30">
      <c r="A6" s="137" t="s">
        <v>502</v>
      </c>
      <c r="B6" s="60"/>
      <c r="C6" s="60"/>
      <c r="D6" s="60"/>
      <c r="E6" s="60"/>
      <c r="F6" s="60"/>
    </row>
    <row r="7" spans="1:7">
      <c r="A7" s="137" t="s">
        <v>503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504</v>
      </c>
      <c r="B9" s="54"/>
      <c r="C9" s="54"/>
      <c r="D9" s="54"/>
      <c r="E9" s="54"/>
      <c r="F9" s="54"/>
    </row>
    <row r="10" spans="1:7">
      <c r="A10" s="137" t="s">
        <v>505</v>
      </c>
      <c r="B10" s="60"/>
      <c r="C10" s="60"/>
      <c r="D10" s="60"/>
      <c r="E10" s="60"/>
      <c r="F10" s="60"/>
    </row>
    <row r="11" spans="1:7">
      <c r="A11" s="139" t="s">
        <v>506</v>
      </c>
      <c r="B11" s="60"/>
      <c r="C11" s="60"/>
      <c r="D11" s="60"/>
      <c r="E11" s="60"/>
      <c r="F11" s="60"/>
    </row>
    <row r="12" spans="1:7">
      <c r="A12" s="139" t="s">
        <v>507</v>
      </c>
      <c r="B12" s="60"/>
      <c r="C12" s="60"/>
      <c r="D12" s="60"/>
      <c r="E12" s="60"/>
      <c r="F12" s="60"/>
    </row>
    <row r="13" spans="1:7">
      <c r="A13" s="139" t="s">
        <v>508</v>
      </c>
      <c r="B13" s="60"/>
      <c r="C13" s="60"/>
      <c r="D13" s="60"/>
      <c r="E13" s="60"/>
      <c r="F13" s="60"/>
    </row>
    <row r="14" spans="1:7">
      <c r="A14" s="137" t="s">
        <v>509</v>
      </c>
      <c r="B14" s="60"/>
      <c r="C14" s="60"/>
      <c r="D14" s="60"/>
      <c r="E14" s="60"/>
      <c r="F14" s="60"/>
    </row>
    <row r="15" spans="1:7">
      <c r="A15" s="139" t="s">
        <v>506</v>
      </c>
      <c r="B15" s="60"/>
      <c r="C15" s="60"/>
      <c r="D15" s="60"/>
      <c r="E15" s="60"/>
      <c r="F15" s="60"/>
    </row>
    <row r="16" spans="1:7">
      <c r="A16" s="139" t="s">
        <v>507</v>
      </c>
      <c r="B16" s="60"/>
      <c r="C16" s="60"/>
      <c r="D16" s="60"/>
      <c r="E16" s="60"/>
      <c r="F16" s="60"/>
    </row>
    <row r="17" spans="1:6">
      <c r="A17" s="139" t="s">
        <v>508</v>
      </c>
      <c r="B17" s="60"/>
      <c r="C17" s="60"/>
      <c r="D17" s="60"/>
      <c r="E17" s="60"/>
      <c r="F17" s="60"/>
    </row>
    <row r="18" spans="1:6">
      <c r="A18" s="137" t="s">
        <v>510</v>
      </c>
      <c r="B18" s="145"/>
      <c r="C18" s="60"/>
      <c r="D18" s="60"/>
      <c r="E18" s="60"/>
      <c r="F18" s="60"/>
    </row>
    <row r="19" spans="1:6">
      <c r="A19" s="137" t="s">
        <v>511</v>
      </c>
      <c r="B19" s="60"/>
      <c r="C19" s="60"/>
      <c r="D19" s="60"/>
      <c r="E19" s="60"/>
      <c r="F19" s="60"/>
    </row>
    <row r="20" spans="1:6">
      <c r="A20" s="137" t="s">
        <v>512</v>
      </c>
      <c r="B20" s="146"/>
      <c r="C20" s="146"/>
      <c r="D20" s="146"/>
      <c r="E20" s="146"/>
      <c r="F20" s="146"/>
    </row>
    <row r="21" spans="1:6">
      <c r="A21" s="137" t="s">
        <v>513</v>
      </c>
      <c r="B21" s="146"/>
      <c r="C21" s="146"/>
      <c r="D21" s="146"/>
      <c r="E21" s="146"/>
      <c r="F21" s="146"/>
    </row>
    <row r="22" spans="1:6">
      <c r="A22" s="64" t="s">
        <v>514</v>
      </c>
      <c r="B22" s="146"/>
      <c r="C22" s="146"/>
      <c r="D22" s="146"/>
      <c r="E22" s="146"/>
      <c r="F22" s="146"/>
    </row>
    <row r="23" spans="1:6">
      <c r="A23" s="64" t="s">
        <v>515</v>
      </c>
      <c r="B23" s="146"/>
      <c r="C23" s="146"/>
      <c r="D23" s="146"/>
      <c r="E23" s="146"/>
      <c r="F23" s="146"/>
    </row>
    <row r="24" spans="1:6">
      <c r="A24" s="64" t="s">
        <v>516</v>
      </c>
      <c r="B24" s="147"/>
      <c r="C24" s="60"/>
      <c r="D24" s="60"/>
      <c r="E24" s="60"/>
      <c r="F24" s="60"/>
    </row>
    <row r="25" spans="1:6">
      <c r="A25" s="137" t="s">
        <v>517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518</v>
      </c>
      <c r="B27" s="54"/>
      <c r="C27" s="54"/>
      <c r="D27" s="54"/>
      <c r="E27" s="54"/>
      <c r="F27" s="54"/>
    </row>
    <row r="28" spans="1:6">
      <c r="A28" s="137" t="s">
        <v>519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520</v>
      </c>
      <c r="B30" s="54"/>
      <c r="C30" s="54"/>
      <c r="D30" s="54"/>
      <c r="E30" s="54"/>
      <c r="F30" s="54"/>
    </row>
    <row r="31" spans="1:6">
      <c r="A31" s="137" t="s">
        <v>505</v>
      </c>
      <c r="B31" s="60"/>
      <c r="C31" s="60"/>
      <c r="D31" s="60"/>
      <c r="E31" s="60"/>
      <c r="F31" s="60"/>
    </row>
    <row r="32" spans="1:6">
      <c r="A32" s="137" t="s">
        <v>509</v>
      </c>
      <c r="B32" s="60"/>
      <c r="C32" s="60"/>
      <c r="D32" s="60"/>
      <c r="E32" s="60"/>
      <c r="F32" s="60"/>
    </row>
    <row r="33" spans="1:6">
      <c r="A33" s="137" t="s">
        <v>521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522</v>
      </c>
      <c r="B35" s="54"/>
      <c r="C35" s="54"/>
      <c r="D35" s="54"/>
      <c r="E35" s="54"/>
      <c r="F35" s="54"/>
    </row>
    <row r="36" spans="1:6">
      <c r="A36" s="137" t="s">
        <v>523</v>
      </c>
      <c r="B36" s="60"/>
      <c r="C36" s="60"/>
      <c r="D36" s="60"/>
      <c r="E36" s="60"/>
      <c r="F36" s="60"/>
    </row>
    <row r="37" spans="1:6">
      <c r="A37" s="137" t="s">
        <v>524</v>
      </c>
      <c r="B37" s="60"/>
      <c r="C37" s="60"/>
      <c r="D37" s="60"/>
      <c r="E37" s="60"/>
      <c r="F37" s="60"/>
    </row>
    <row r="38" spans="1:6">
      <c r="A38" s="137" t="s">
        <v>525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526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527</v>
      </c>
      <c r="B42" s="54"/>
      <c r="C42" s="54"/>
      <c r="D42" s="54"/>
      <c r="E42" s="54"/>
      <c r="F42" s="54"/>
    </row>
    <row r="43" spans="1:6">
      <c r="A43" s="137" t="s">
        <v>528</v>
      </c>
      <c r="B43" s="60"/>
      <c r="C43" s="60"/>
      <c r="D43" s="60"/>
      <c r="E43" s="60"/>
      <c r="F43" s="60"/>
    </row>
    <row r="44" spans="1:6">
      <c r="A44" s="137" t="s">
        <v>529</v>
      </c>
      <c r="B44" s="60"/>
      <c r="C44" s="60"/>
      <c r="D44" s="60"/>
      <c r="E44" s="60"/>
      <c r="F44" s="60"/>
    </row>
    <row r="45" spans="1:6">
      <c r="A45" s="137" t="s">
        <v>530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30">
      <c r="A47" s="136" t="s">
        <v>531</v>
      </c>
      <c r="B47" s="54"/>
      <c r="C47" s="54"/>
      <c r="D47" s="54"/>
      <c r="E47" s="54"/>
      <c r="F47" s="54"/>
    </row>
    <row r="48" spans="1:6">
      <c r="A48" s="64" t="s">
        <v>529</v>
      </c>
      <c r="B48" s="146"/>
      <c r="C48" s="146"/>
      <c r="D48" s="146"/>
      <c r="E48" s="146"/>
      <c r="F48" s="146"/>
    </row>
    <row r="49" spans="1:6">
      <c r="A49" s="64" t="s">
        <v>530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532</v>
      </c>
      <c r="B51" s="54"/>
      <c r="C51" s="54"/>
      <c r="D51" s="54"/>
      <c r="E51" s="54"/>
      <c r="F51" s="54"/>
    </row>
    <row r="52" spans="1:6">
      <c r="A52" s="137" t="s">
        <v>529</v>
      </c>
      <c r="B52" s="60"/>
      <c r="C52" s="60"/>
      <c r="D52" s="60"/>
      <c r="E52" s="60"/>
      <c r="F52" s="60"/>
    </row>
    <row r="53" spans="1:6">
      <c r="A53" s="137" t="s">
        <v>530</v>
      </c>
      <c r="B53" s="60"/>
      <c r="C53" s="60"/>
      <c r="D53" s="60"/>
      <c r="E53" s="60"/>
      <c r="F53" s="60"/>
    </row>
    <row r="54" spans="1:6">
      <c r="A54" s="137" t="s">
        <v>533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534</v>
      </c>
      <c r="B56" s="54"/>
      <c r="C56" s="54"/>
      <c r="D56" s="54"/>
      <c r="E56" s="54"/>
      <c r="F56" s="54"/>
    </row>
    <row r="57" spans="1:6">
      <c r="A57" s="137" t="s">
        <v>529</v>
      </c>
      <c r="B57" s="60"/>
      <c r="C57" s="60"/>
      <c r="D57" s="60"/>
      <c r="E57" s="60"/>
      <c r="F57" s="60"/>
    </row>
    <row r="58" spans="1:6">
      <c r="A58" s="137" t="s">
        <v>530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535</v>
      </c>
      <c r="B60" s="54"/>
      <c r="C60" s="54"/>
      <c r="D60" s="54"/>
      <c r="E60" s="54"/>
      <c r="F60" s="54"/>
    </row>
    <row r="61" spans="1:6">
      <c r="A61" s="137" t="s">
        <v>536</v>
      </c>
      <c r="B61" s="60"/>
      <c r="C61" s="60"/>
      <c r="D61" s="60"/>
      <c r="E61" s="60"/>
      <c r="F61" s="60"/>
    </row>
    <row r="62" spans="1:6">
      <c r="A62" s="137" t="s">
        <v>537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538</v>
      </c>
      <c r="B64" s="54"/>
      <c r="C64" s="54"/>
      <c r="D64" s="54"/>
      <c r="E64" s="54"/>
      <c r="F64" s="54"/>
    </row>
    <row r="65" spans="1:6">
      <c r="A65" s="137" t="s">
        <v>539</v>
      </c>
      <c r="B65" s="60"/>
      <c r="C65" s="60"/>
      <c r="D65" s="60"/>
      <c r="E65" s="60"/>
      <c r="F65" s="60"/>
    </row>
    <row r="66" spans="1:6">
      <c r="A66" s="137" t="s">
        <v>540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A7" zoomScale="90" zoomScaleNormal="90" workbookViewId="0">
      <selection activeCell="A20" sqref="A20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259" t="s">
        <v>544</v>
      </c>
      <c r="B1" s="259"/>
      <c r="C1" s="259"/>
      <c r="D1" s="259"/>
      <c r="E1" s="259"/>
      <c r="F1" s="259"/>
    </row>
    <row r="2" spans="1:6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9"/>
    </row>
    <row r="3" spans="1:6">
      <c r="A3" s="250" t="s">
        <v>117</v>
      </c>
      <c r="B3" s="251"/>
      <c r="C3" s="251"/>
      <c r="D3" s="251"/>
      <c r="E3" s="251"/>
      <c r="F3" s="252"/>
    </row>
    <row r="4" spans="1:6">
      <c r="A4" s="253" t="str">
        <f>PERIODO_INFORME</f>
        <v>Al 31 de diciembre de 2017 y al 31 de diciembre de 2018 (b)</v>
      </c>
      <c r="B4" s="254"/>
      <c r="C4" s="254"/>
      <c r="D4" s="254"/>
      <c r="E4" s="254"/>
      <c r="F4" s="255"/>
    </row>
    <row r="5" spans="1:6">
      <c r="A5" s="256" t="s">
        <v>118</v>
      </c>
      <c r="B5" s="257"/>
      <c r="C5" s="257"/>
      <c r="D5" s="257"/>
      <c r="E5" s="257"/>
      <c r="F5" s="258"/>
    </row>
    <row r="6" spans="1:6" s="3" customFormat="1" ht="30">
      <c r="A6" s="133" t="s">
        <v>3283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1307255.3700000001</v>
      </c>
      <c r="C9" s="60">
        <f>SUM(C10:C16)</f>
        <v>2189014.21</v>
      </c>
      <c r="D9" s="100" t="s">
        <v>54</v>
      </c>
      <c r="E9" s="60">
        <f>SUM(E10:E18)</f>
        <v>429900.36</v>
      </c>
      <c r="F9" s="60">
        <f>SUM(F10:F18)</f>
        <v>389511.89</v>
      </c>
    </row>
    <row r="10" spans="1:6" ht="14.25" customHeight="1">
      <c r="A10" s="96" t="s">
        <v>4</v>
      </c>
      <c r="B10" s="149"/>
      <c r="C10" s="149"/>
      <c r="D10" s="101" t="s">
        <v>55</v>
      </c>
      <c r="E10" s="158"/>
      <c r="F10" s="158"/>
    </row>
    <row r="11" spans="1:6">
      <c r="A11" s="96" t="s">
        <v>5</v>
      </c>
      <c r="B11" s="149"/>
      <c r="C11" s="149"/>
      <c r="D11" s="101" t="s">
        <v>56</v>
      </c>
      <c r="E11" s="158">
        <v>43062.2</v>
      </c>
      <c r="F11" s="158">
        <v>45932.58</v>
      </c>
    </row>
    <row r="12" spans="1:6">
      <c r="A12" s="96" t="s">
        <v>6</v>
      </c>
      <c r="B12" s="149">
        <v>1307255.3700000001</v>
      </c>
      <c r="C12" s="149">
        <v>2189014.21</v>
      </c>
      <c r="D12" s="101" t="s">
        <v>57</v>
      </c>
      <c r="E12" s="158">
        <v>0</v>
      </c>
      <c r="F12" s="158">
        <v>0</v>
      </c>
    </row>
    <row r="13" spans="1:6" ht="14.25" customHeight="1">
      <c r="A13" s="96" t="s">
        <v>7</v>
      </c>
      <c r="B13" s="149">
        <v>0</v>
      </c>
      <c r="C13" s="149">
        <v>0</v>
      </c>
      <c r="D13" s="101" t="s">
        <v>58</v>
      </c>
      <c r="E13" s="158"/>
      <c r="F13" s="158"/>
    </row>
    <row r="14" spans="1:6">
      <c r="A14" s="96" t="s">
        <v>8</v>
      </c>
      <c r="B14" s="149"/>
      <c r="C14" s="149"/>
      <c r="D14" s="101" t="s">
        <v>59</v>
      </c>
      <c r="E14" s="158">
        <v>44835.56</v>
      </c>
      <c r="F14" s="158">
        <v>31400</v>
      </c>
    </row>
    <row r="15" spans="1:6">
      <c r="A15" s="96" t="s">
        <v>9</v>
      </c>
      <c r="B15" s="149"/>
      <c r="C15" s="149"/>
      <c r="D15" s="101" t="s">
        <v>60</v>
      </c>
      <c r="E15" s="158"/>
      <c r="F15" s="158"/>
    </row>
    <row r="16" spans="1:6" ht="14.25" customHeight="1">
      <c r="A16" s="96" t="s">
        <v>10</v>
      </c>
      <c r="B16" s="149"/>
      <c r="C16" s="149"/>
      <c r="D16" s="101" t="s">
        <v>61</v>
      </c>
      <c r="E16" s="158">
        <v>101486.05</v>
      </c>
      <c r="F16" s="158">
        <v>137830.76999999999</v>
      </c>
    </row>
    <row r="17" spans="1:6">
      <c r="A17" s="95" t="s">
        <v>11</v>
      </c>
      <c r="B17" s="60">
        <f>SUM(B18:B24)</f>
        <v>1248170.2000000002</v>
      </c>
      <c r="C17" s="60">
        <f>SUM(C18:C24)</f>
        <v>211480.75</v>
      </c>
      <c r="D17" s="101" t="s">
        <v>62</v>
      </c>
      <c r="E17" s="158"/>
      <c r="F17" s="158"/>
    </row>
    <row r="18" spans="1:6">
      <c r="A18" s="97" t="s">
        <v>12</v>
      </c>
      <c r="B18" s="152">
        <v>899976.25</v>
      </c>
      <c r="C18" s="152">
        <v>65977.490000000005</v>
      </c>
      <c r="D18" s="101" t="s">
        <v>63</v>
      </c>
      <c r="E18" s="158">
        <v>240516.55</v>
      </c>
      <c r="F18" s="158">
        <v>174348.54</v>
      </c>
    </row>
    <row r="19" spans="1:6" ht="14.25" customHeight="1">
      <c r="A19" s="97" t="s">
        <v>13</v>
      </c>
      <c r="B19" s="152">
        <v>94164.82</v>
      </c>
      <c r="C19" s="152">
        <v>12297.48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>
      <c r="A20" s="97" t="s">
        <v>14</v>
      </c>
      <c r="B20" s="152">
        <v>78663.63</v>
      </c>
      <c r="C20" s="152">
        <v>33429.279999999999</v>
      </c>
      <c r="D20" s="101" t="s">
        <v>65</v>
      </c>
      <c r="E20" s="159">
        <v>0</v>
      </c>
      <c r="F20" s="159">
        <v>0</v>
      </c>
    </row>
    <row r="21" spans="1:6">
      <c r="A21" s="97" t="s">
        <v>15</v>
      </c>
      <c r="B21" s="152">
        <v>0</v>
      </c>
      <c r="C21" s="152">
        <v>0</v>
      </c>
      <c r="D21" s="101" t="s">
        <v>66</v>
      </c>
      <c r="E21" s="159">
        <v>0</v>
      </c>
      <c r="F21" s="159">
        <v>0</v>
      </c>
    </row>
    <row r="22" spans="1:6">
      <c r="A22" s="97" t="s">
        <v>16</v>
      </c>
      <c r="B22" s="152">
        <v>500</v>
      </c>
      <c r="C22" s="152">
        <v>500</v>
      </c>
      <c r="D22" s="101" t="s">
        <v>67</v>
      </c>
      <c r="E22" s="159">
        <v>0</v>
      </c>
      <c r="F22" s="159">
        <v>0</v>
      </c>
    </row>
    <row r="23" spans="1:6">
      <c r="A23" s="97" t="s">
        <v>17</v>
      </c>
      <c r="B23" s="152"/>
      <c r="C23" s="152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52">
        <v>174865.5</v>
      </c>
      <c r="C24" s="152">
        <v>99276.5</v>
      </c>
      <c r="D24" s="101" t="s">
        <v>69</v>
      </c>
      <c r="E24" s="160">
        <v>0</v>
      </c>
      <c r="F24" s="160">
        <v>0</v>
      </c>
    </row>
    <row r="25" spans="1:6">
      <c r="A25" s="95" t="s">
        <v>19</v>
      </c>
      <c r="B25" s="60">
        <f>SUM(B26:B30)</f>
        <v>0</v>
      </c>
      <c r="C25" s="60">
        <f>SUM(C26:C30)</f>
        <v>766790.66</v>
      </c>
      <c r="D25" s="101" t="s">
        <v>70</v>
      </c>
      <c r="E25" s="160">
        <v>0</v>
      </c>
      <c r="F25" s="160">
        <v>0</v>
      </c>
    </row>
    <row r="26" spans="1:6">
      <c r="A26" s="97" t="s">
        <v>20</v>
      </c>
      <c r="B26" s="153"/>
      <c r="C26" s="153"/>
      <c r="D26" s="100" t="s">
        <v>71</v>
      </c>
      <c r="E26" s="60">
        <v>0</v>
      </c>
      <c r="F26" s="60">
        <v>0</v>
      </c>
    </row>
    <row r="27" spans="1:6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53"/>
      <c r="C28" s="153"/>
      <c r="D28" s="101" t="s">
        <v>73</v>
      </c>
      <c r="E28" s="161">
        <v>0</v>
      </c>
      <c r="F28" s="161">
        <v>0</v>
      </c>
    </row>
    <row r="29" spans="1:6">
      <c r="A29" s="97" t="s">
        <v>23</v>
      </c>
      <c r="B29" s="153">
        <v>0</v>
      </c>
      <c r="C29" s="153">
        <v>766790.66</v>
      </c>
      <c r="D29" s="101" t="s">
        <v>74</v>
      </c>
      <c r="E29" s="161">
        <v>0</v>
      </c>
      <c r="F29" s="161">
        <v>0</v>
      </c>
    </row>
    <row r="30" spans="1:6">
      <c r="A30" s="97" t="s">
        <v>24</v>
      </c>
      <c r="B30" s="153"/>
      <c r="C30" s="153"/>
      <c r="D30" s="101" t="s">
        <v>75</v>
      </c>
      <c r="E30" s="151">
        <v>0</v>
      </c>
      <c r="F30" s="151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54">
        <v>0</v>
      </c>
      <c r="C32" s="154">
        <v>0</v>
      </c>
      <c r="D32" s="101" t="s">
        <v>77</v>
      </c>
      <c r="E32" s="162"/>
      <c r="F32" s="162"/>
    </row>
    <row r="33" spans="1:6">
      <c r="A33" s="97" t="s">
        <v>27</v>
      </c>
      <c r="B33" s="154"/>
      <c r="C33" s="154"/>
      <c r="D33" s="101" t="s">
        <v>78</v>
      </c>
      <c r="E33" s="162"/>
      <c r="F33" s="162"/>
    </row>
    <row r="34" spans="1:6">
      <c r="A34" s="97" t="s">
        <v>28</v>
      </c>
      <c r="B34" s="154"/>
      <c r="C34" s="154"/>
      <c r="D34" s="101" t="s">
        <v>79</v>
      </c>
      <c r="E34" s="162"/>
      <c r="F34" s="162"/>
    </row>
    <row r="35" spans="1:6">
      <c r="A35" s="97" t="s">
        <v>29</v>
      </c>
      <c r="B35" s="154"/>
      <c r="C35" s="154"/>
      <c r="D35" s="101" t="s">
        <v>80</v>
      </c>
      <c r="E35" s="162"/>
      <c r="F35" s="162"/>
    </row>
    <row r="36" spans="1:6">
      <c r="A36" s="97" t="s">
        <v>30</v>
      </c>
      <c r="B36" s="154"/>
      <c r="C36" s="154"/>
      <c r="D36" s="101" t="s">
        <v>81</v>
      </c>
      <c r="E36" s="162"/>
      <c r="F36" s="162"/>
    </row>
    <row r="37" spans="1:6">
      <c r="A37" s="95" t="s">
        <v>31</v>
      </c>
      <c r="B37" s="60">
        <v>0</v>
      </c>
      <c r="C37" s="60">
        <v>0</v>
      </c>
      <c r="D37" s="101" t="s">
        <v>82</v>
      </c>
      <c r="E37" s="162"/>
      <c r="F37" s="162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155">
        <v>0</v>
      </c>
      <c r="C39" s="155">
        <v>0</v>
      </c>
      <c r="D39" s="101" t="s">
        <v>84</v>
      </c>
      <c r="E39" s="163">
        <v>0</v>
      </c>
      <c r="F39" s="163">
        <v>0</v>
      </c>
    </row>
    <row r="40" spans="1:6">
      <c r="A40" s="97" t="s">
        <v>33</v>
      </c>
      <c r="B40" s="155">
        <v>0</v>
      </c>
      <c r="C40" s="155">
        <v>0</v>
      </c>
      <c r="D40" s="101" t="s">
        <v>85</v>
      </c>
      <c r="E40" s="163">
        <v>0</v>
      </c>
      <c r="F40" s="163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3">
        <v>0</v>
      </c>
      <c r="F41" s="163">
        <v>0</v>
      </c>
    </row>
    <row r="42" spans="1:6">
      <c r="A42" s="97" t="s">
        <v>35</v>
      </c>
      <c r="B42" s="156"/>
      <c r="C42" s="156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156"/>
      <c r="C43" s="156"/>
      <c r="D43" s="101" t="s">
        <v>88</v>
      </c>
      <c r="E43" s="164">
        <v>0</v>
      </c>
      <c r="F43" s="164">
        <v>0</v>
      </c>
    </row>
    <row r="44" spans="1:6">
      <c r="A44" s="97" t="s">
        <v>37</v>
      </c>
      <c r="B44" s="156"/>
      <c r="C44" s="156"/>
      <c r="D44" s="101" t="s">
        <v>89</v>
      </c>
      <c r="E44" s="164">
        <v>0</v>
      </c>
      <c r="F44" s="164">
        <v>0</v>
      </c>
    </row>
    <row r="45" spans="1:6">
      <c r="A45" s="97" t="s">
        <v>38</v>
      </c>
      <c r="B45" s="156"/>
      <c r="C45" s="156"/>
      <c r="D45" s="101" t="s">
        <v>90</v>
      </c>
      <c r="E45" s="164">
        <v>0</v>
      </c>
      <c r="F45" s="164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2555425.5700000003</v>
      </c>
      <c r="C47" s="61">
        <f>C9+C17+C25+C31+C38+C41</f>
        <v>3167285.62</v>
      </c>
      <c r="D47" s="99" t="s">
        <v>91</v>
      </c>
      <c r="E47" s="61">
        <f>E9+E19+E23+E26+E27+E31+E38+E42</f>
        <v>429900.36</v>
      </c>
      <c r="F47" s="61">
        <f>F9+F19+F23+F26+F27+F31+F38+F42</f>
        <v>389511.89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57">
        <v>0</v>
      </c>
      <c r="C50" s="157">
        <v>0</v>
      </c>
      <c r="D50" s="100" t="s">
        <v>93</v>
      </c>
      <c r="E50" s="165">
        <v>0</v>
      </c>
      <c r="F50" s="165">
        <v>0</v>
      </c>
    </row>
    <row r="51" spans="1:6">
      <c r="A51" s="95" t="s">
        <v>42</v>
      </c>
      <c r="B51" s="157">
        <v>0</v>
      </c>
      <c r="C51" s="157">
        <v>0</v>
      </c>
      <c r="D51" s="100" t="s">
        <v>94</v>
      </c>
      <c r="E51" s="165">
        <v>0</v>
      </c>
      <c r="F51" s="165">
        <v>0</v>
      </c>
    </row>
    <row r="52" spans="1:6">
      <c r="A52" s="95" t="s">
        <v>43</v>
      </c>
      <c r="B52" s="157">
        <v>3005243.94</v>
      </c>
      <c r="C52" s="157">
        <v>1247154.6200000001</v>
      </c>
      <c r="D52" s="100" t="s">
        <v>95</v>
      </c>
      <c r="E52" s="165">
        <v>0</v>
      </c>
      <c r="F52" s="165">
        <v>0</v>
      </c>
    </row>
    <row r="53" spans="1:6">
      <c r="A53" s="95" t="s">
        <v>44</v>
      </c>
      <c r="B53" s="157">
        <v>5467208.5899999999</v>
      </c>
      <c r="C53" s="157">
        <v>5367843</v>
      </c>
      <c r="D53" s="100" t="s">
        <v>96</v>
      </c>
      <c r="E53" s="165">
        <v>0</v>
      </c>
      <c r="F53" s="165">
        <v>0</v>
      </c>
    </row>
    <row r="54" spans="1:6">
      <c r="A54" s="95" t="s">
        <v>45</v>
      </c>
      <c r="B54" s="157">
        <v>51468</v>
      </c>
      <c r="C54" s="157">
        <v>29771</v>
      </c>
      <c r="D54" s="100" t="s">
        <v>97</v>
      </c>
      <c r="E54" s="165">
        <v>0</v>
      </c>
      <c r="F54" s="165">
        <v>0</v>
      </c>
    </row>
    <row r="55" spans="1:6">
      <c r="A55" s="95" t="s">
        <v>46</v>
      </c>
      <c r="B55" s="157">
        <v>-3463826.73</v>
      </c>
      <c r="C55" s="157">
        <v>-2604666.7999999998</v>
      </c>
      <c r="D55" s="37" t="s">
        <v>98</v>
      </c>
      <c r="E55" s="165">
        <v>0</v>
      </c>
      <c r="F55" s="165">
        <v>0</v>
      </c>
    </row>
    <row r="56" spans="1:6">
      <c r="A56" s="95" t="s">
        <v>47</v>
      </c>
      <c r="B56" s="157">
        <v>0</v>
      </c>
      <c r="C56" s="157">
        <v>0</v>
      </c>
      <c r="D56" s="54"/>
      <c r="E56" s="54"/>
      <c r="F56" s="54"/>
    </row>
    <row r="57" spans="1:6">
      <c r="A57" s="95" t="s">
        <v>48</v>
      </c>
      <c r="B57" s="157">
        <v>0</v>
      </c>
      <c r="C57" s="157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157">
        <v>0</v>
      </c>
      <c r="C58" s="157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429900.36</v>
      </c>
      <c r="F59" s="61">
        <f>F47+F57</f>
        <v>389511.89</v>
      </c>
    </row>
    <row r="60" spans="1:6">
      <c r="A60" s="55" t="s">
        <v>50</v>
      </c>
      <c r="B60" s="61">
        <f>SUM(B50:B58)</f>
        <v>5060093.7999999989</v>
      </c>
      <c r="C60" s="61">
        <f>SUM(C50:C58)</f>
        <v>4040101.8200000003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7615519.3699999992</v>
      </c>
      <c r="C62" s="61">
        <f>SUM(C47+C60)</f>
        <v>7207387.4400000004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-7525.28</v>
      </c>
      <c r="F63" s="77">
        <f>SUM(F64:F66)</f>
        <v>854580.69</v>
      </c>
    </row>
    <row r="64" spans="1:6">
      <c r="A64" s="54"/>
      <c r="B64" s="54"/>
      <c r="C64" s="54"/>
      <c r="D64" s="103" t="s">
        <v>103</v>
      </c>
      <c r="E64" s="166">
        <v>-7525.28</v>
      </c>
      <c r="F64" s="166">
        <v>854580.69</v>
      </c>
    </row>
    <row r="65" spans="1:6">
      <c r="A65" s="54"/>
      <c r="B65" s="54"/>
      <c r="C65" s="54"/>
      <c r="D65" s="41" t="s">
        <v>104</v>
      </c>
      <c r="E65" s="166">
        <v>0</v>
      </c>
      <c r="F65" s="166">
        <v>0</v>
      </c>
    </row>
    <row r="66" spans="1:6">
      <c r="A66" s="54"/>
      <c r="B66" s="54"/>
      <c r="C66" s="54"/>
      <c r="D66" s="103" t="s">
        <v>105</v>
      </c>
      <c r="E66" s="166">
        <v>0</v>
      </c>
      <c r="F66" s="166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7193144.29</v>
      </c>
      <c r="F68" s="77">
        <f>SUM(F69:F73)</f>
        <v>5963294.8599999994</v>
      </c>
    </row>
    <row r="69" spans="1:6">
      <c r="A69" s="12"/>
      <c r="B69" s="54"/>
      <c r="C69" s="54"/>
      <c r="D69" s="103" t="s">
        <v>107</v>
      </c>
      <c r="E69" s="167">
        <v>1140710.05</v>
      </c>
      <c r="F69" s="167">
        <v>1490065.44</v>
      </c>
    </row>
    <row r="70" spans="1:6">
      <c r="A70" s="12"/>
      <c r="B70" s="54"/>
      <c r="C70" s="54"/>
      <c r="D70" s="103" t="s">
        <v>108</v>
      </c>
      <c r="E70" s="167">
        <v>6052434.2400000002</v>
      </c>
      <c r="F70" s="167">
        <v>4473229.42</v>
      </c>
    </row>
    <row r="71" spans="1:6">
      <c r="A71" s="12"/>
      <c r="B71" s="54"/>
      <c r="C71" s="54"/>
      <c r="D71" s="103" t="s">
        <v>109</v>
      </c>
      <c r="E71" s="167">
        <v>0</v>
      </c>
      <c r="F71" s="167">
        <v>0</v>
      </c>
    </row>
    <row r="72" spans="1:6">
      <c r="A72" s="12"/>
      <c r="B72" s="54"/>
      <c r="C72" s="54"/>
      <c r="D72" s="103" t="s">
        <v>110</v>
      </c>
      <c r="E72" s="167">
        <v>0</v>
      </c>
      <c r="F72" s="167">
        <v>0</v>
      </c>
    </row>
    <row r="73" spans="1:6">
      <c r="A73" s="12"/>
      <c r="B73" s="54"/>
      <c r="C73" s="54"/>
      <c r="D73" s="103" t="s">
        <v>111</v>
      </c>
      <c r="E73" s="167">
        <v>0</v>
      </c>
      <c r="F73" s="167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168">
        <v>0</v>
      </c>
      <c r="F76" s="168">
        <v>0</v>
      </c>
    </row>
    <row r="77" spans="1:6">
      <c r="A77" s="12"/>
      <c r="B77" s="54"/>
      <c r="C77" s="54"/>
      <c r="D77" s="100" t="s">
        <v>114</v>
      </c>
      <c r="E77" s="168">
        <v>0</v>
      </c>
      <c r="F77" s="168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7185619.0099999998</v>
      </c>
      <c r="F79" s="61">
        <f>F63+F68+F75</f>
        <v>6817875.5499999989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7615519.3700000001</v>
      </c>
      <c r="F81" s="61">
        <f>F59+F79</f>
        <v>7207387.4399999985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1307255.3700000001</v>
      </c>
      <c r="Q4" s="18">
        <f>'Formato 1'!C9</f>
        <v>2189014.21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1307255.3700000001</v>
      </c>
      <c r="Q7" s="18">
        <f>'Formato 1'!C12</f>
        <v>2189014.21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1248170.2000000002</v>
      </c>
      <c r="Q12" s="18">
        <f>'Formato 1'!C17</f>
        <v>211480.75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899976.25</v>
      </c>
      <c r="Q13" s="18">
        <f>'Formato 1'!C18</f>
        <v>65977.490000000005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94164.82</v>
      </c>
      <c r="Q14" s="18">
        <f>'Formato 1'!C19</f>
        <v>12297.48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78663.63</v>
      </c>
      <c r="Q15" s="18">
        <f>'Formato 1'!C20</f>
        <v>33429.279999999999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500</v>
      </c>
      <c r="Q17" s="18">
        <f>'Formato 1'!C22</f>
        <v>500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174865.5</v>
      </c>
      <c r="Q19" s="18">
        <f>'Formato 1'!C24</f>
        <v>99276.5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766790.66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766790.66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2555425.5700000003</v>
      </c>
      <c r="Q42" s="18">
        <f>'Formato 1'!C47</f>
        <v>3167285.62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3005243.94</v>
      </c>
      <c r="Q46">
        <f>'Formato 1'!C52</f>
        <v>1247154.6200000001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5467208.5899999999</v>
      </c>
      <c r="Q47">
        <f>'Formato 1'!C53</f>
        <v>5367843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51468</v>
      </c>
      <c r="Q48">
        <f>'Formato 1'!C54</f>
        <v>29771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-3463826.73</v>
      </c>
      <c r="Q49">
        <f>'Formato 1'!C55</f>
        <v>-2604666.7999999998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5060093.7999999989</v>
      </c>
      <c r="Q53">
        <f>'Formato 1'!C60</f>
        <v>4040101.8200000003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7615519.3699999992</v>
      </c>
      <c r="Q54">
        <f>'Formato 1'!C62</f>
        <v>7207387.4400000004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429900.36</v>
      </c>
      <c r="Q57">
        <f>'Formato 1'!F9</f>
        <v>389511.89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43062.2</v>
      </c>
      <c r="Q59">
        <f>'Formato 1'!F11</f>
        <v>45932.58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44835.56</v>
      </c>
      <c r="Q62">
        <f>'Formato 1'!F14</f>
        <v>31400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101486.05</v>
      </c>
      <c r="Q64">
        <f>'Formato 1'!F16</f>
        <v>137830.76999999999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240516.55</v>
      </c>
      <c r="Q66">
        <f>'Formato 1'!F18</f>
        <v>174348.54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429900.36</v>
      </c>
      <c r="Q95">
        <f>'Formato 1'!F47</f>
        <v>389511.89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429900.36</v>
      </c>
      <c r="Q104">
        <f>'Formato 1'!F59</f>
        <v>389511.89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-7525.28</v>
      </c>
      <c r="Q106">
        <f>'Formato 1'!F63</f>
        <v>854580.69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-7525.28</v>
      </c>
      <c r="Q107">
        <f>'Formato 1'!F64</f>
        <v>854580.69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7193144.29</v>
      </c>
      <c r="Q110">
        <f>'Formato 1'!F68</f>
        <v>5963294.8599999994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1140710.05</v>
      </c>
      <c r="Q111">
        <f>'Formato 1'!F69</f>
        <v>1490065.44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6052434.2400000002</v>
      </c>
      <c r="Q112">
        <f>'Formato 1'!F70</f>
        <v>4473229.42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7185619.0099999998</v>
      </c>
      <c r="Q119">
        <f>'Formato 1'!F79</f>
        <v>6817875.5499999989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7615519.3700000001</v>
      </c>
      <c r="Q120">
        <f>'Formato 1'!F81</f>
        <v>7207387.4399999985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0" sqref="A20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61" t="s">
        <v>543</v>
      </c>
      <c r="B1" s="261"/>
      <c r="C1" s="261"/>
      <c r="D1" s="261"/>
      <c r="E1" s="261"/>
      <c r="F1" s="261"/>
      <c r="G1" s="261"/>
      <c r="H1" s="261"/>
    </row>
    <row r="2" spans="1:9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8"/>
      <c r="G2" s="248"/>
      <c r="H2" s="249"/>
    </row>
    <row r="3" spans="1:9">
      <c r="A3" s="250" t="s">
        <v>120</v>
      </c>
      <c r="B3" s="251"/>
      <c r="C3" s="251"/>
      <c r="D3" s="251"/>
      <c r="E3" s="251"/>
      <c r="F3" s="251"/>
      <c r="G3" s="251"/>
      <c r="H3" s="252"/>
    </row>
    <row r="4" spans="1:9">
      <c r="A4" s="253" t="str">
        <f>PERIODO_INFORME</f>
        <v>Al 31 de diciembre de 2017 y al 31 de diciembre de 2018 (b)</v>
      </c>
      <c r="B4" s="254"/>
      <c r="C4" s="254"/>
      <c r="D4" s="254"/>
      <c r="E4" s="254"/>
      <c r="F4" s="254"/>
      <c r="G4" s="254"/>
      <c r="H4" s="255"/>
    </row>
    <row r="5" spans="1:9">
      <c r="A5" s="256" t="s">
        <v>118</v>
      </c>
      <c r="B5" s="257"/>
      <c r="C5" s="257"/>
      <c r="D5" s="257"/>
      <c r="E5" s="257"/>
      <c r="F5" s="257"/>
      <c r="G5" s="257"/>
      <c r="H5" s="258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60" t="s">
        <v>3299</v>
      </c>
      <c r="B33" s="260"/>
      <c r="C33" s="260"/>
      <c r="D33" s="260"/>
      <c r="E33" s="260"/>
      <c r="F33" s="260"/>
      <c r="G33" s="260"/>
      <c r="H33" s="260"/>
    </row>
    <row r="34" spans="1:8" ht="12" customHeight="1">
      <c r="A34" s="260"/>
      <c r="B34" s="260"/>
      <c r="C34" s="260"/>
      <c r="D34" s="260"/>
      <c r="E34" s="260"/>
      <c r="F34" s="260"/>
      <c r="G34" s="260"/>
      <c r="H34" s="260"/>
    </row>
    <row r="35" spans="1:8" ht="12" customHeight="1">
      <c r="A35" s="260"/>
      <c r="B35" s="260"/>
      <c r="C35" s="260"/>
      <c r="D35" s="260"/>
      <c r="E35" s="260"/>
      <c r="F35" s="260"/>
      <c r="G35" s="260"/>
      <c r="H35" s="260"/>
    </row>
    <row r="36" spans="1:8" ht="12" customHeight="1">
      <c r="A36" s="260"/>
      <c r="B36" s="260"/>
      <c r="C36" s="260"/>
      <c r="D36" s="260"/>
      <c r="E36" s="260"/>
      <c r="F36" s="260"/>
      <c r="G36" s="260"/>
      <c r="H36" s="260"/>
    </row>
    <row r="37" spans="1:8" ht="12" customHeight="1">
      <c r="A37" s="260"/>
      <c r="B37" s="260"/>
      <c r="C37" s="260"/>
      <c r="D37" s="260"/>
      <c r="E37" s="260"/>
      <c r="F37" s="260"/>
      <c r="G37" s="260"/>
      <c r="H37" s="260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447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>
      <c r="A43" s="109" t="s">
        <v>448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>
      <c r="A44" s="109" t="s">
        <v>449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>
      <c r="A45" s="19" t="s">
        <v>685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1" zoomScale="90" zoomScaleNormal="90" workbookViewId="0">
      <selection activeCell="K17" sqref="K17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259" t="s">
        <v>542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111"/>
    </row>
    <row r="2" spans="1:12">
      <c r="A2" s="247" t="str">
        <f>ENTE_PUBLICO_A</f>
        <v>SISTEMA PARA EL DESARROLLO INTEGRAL DE LA FAMILIA DEL MUNICIPIO DE COMONFORT GTO, Gobierno del Estado de Guanajuato (a)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2">
      <c r="A3" s="250" t="s">
        <v>146</v>
      </c>
      <c r="B3" s="251"/>
      <c r="C3" s="251"/>
      <c r="D3" s="251"/>
      <c r="E3" s="251"/>
      <c r="F3" s="251"/>
      <c r="G3" s="251"/>
      <c r="H3" s="251"/>
      <c r="I3" s="251"/>
      <c r="J3" s="251"/>
      <c r="K3" s="252"/>
    </row>
    <row r="4" spans="1:12">
      <c r="A4" s="253" t="str">
        <f>TRIMESTRE</f>
        <v>Del 1 de enero al 31 de diciembre de 2018 (b)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2">
      <c r="A5" s="250" t="s">
        <v>118</v>
      </c>
      <c r="B5" s="251"/>
      <c r="C5" s="251"/>
      <c r="D5" s="251"/>
      <c r="E5" s="251"/>
      <c r="F5" s="251"/>
      <c r="G5" s="251"/>
      <c r="H5" s="251"/>
      <c r="I5" s="251"/>
      <c r="J5" s="251"/>
      <c r="K5" s="252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FAM ALVAREZ</cp:lastModifiedBy>
  <cp:lastPrinted>2017-02-04T00:56:20Z</cp:lastPrinted>
  <dcterms:created xsi:type="dcterms:W3CDTF">2017-01-19T17:59:06Z</dcterms:created>
  <dcterms:modified xsi:type="dcterms:W3CDTF">2019-02-06T23:34:44Z</dcterms:modified>
</cp:coreProperties>
</file>