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6a" sheetId="2" r:id="rId2"/>
  </sheets>
  <definedNames>
    <definedName name="_xlnm.Print_Titles" localSheetId="1">'F6a'!$1:$3</definedName>
  </definedNames>
  <calcPr fullCalcOnLoad="1"/>
</workbook>
</file>

<file path=xl/sharedStrings.xml><?xml version="1.0" encoding="utf-8"?>
<sst xmlns="http://schemas.openxmlformats.org/spreadsheetml/2006/main" count="322" uniqueCount="177">
  <si>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</si>
  <si>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</si>
  <si>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</si>
  <si>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</si>
  <si>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</si>
  <si>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</si>
  <si>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</si>
  <si>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</si>
  <si>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</si>
  <si>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</si>
  <si>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</si>
  <si>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</si>
  <si>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</si>
  <si>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</si>
  <si>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</si>
  <si>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</si>
  <si>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</si>
  <si>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</si>
  <si>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</si>
  <si>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</si>
  <si>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</si>
  <si>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</si>
  <si>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</si>
  <si>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</si>
  <si>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</si>
  <si>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</si>
  <si>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</si>
  <si>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</si>
  <si>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</si>
  <si>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</si>
  <si>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</si>
  <si>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</si>
  <si>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</si>
  <si>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</si>
  <si>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</si>
  <si>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</si>
  <si>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</si>
  <si>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</si>
  <si>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</si>
  <si>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</si>
  <si>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</si>
  <si>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</si>
  <si>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</si>
  <si>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</si>
  <si>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</si>
  <si>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</si>
  <si>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</si>
  <si>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</si>
  <si>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</si>
  <si>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</si>
  <si>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</si>
  <si>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</si>
  <si>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</si>
  <si>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</si>
  <si>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</si>
  <si>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</si>
  <si>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</si>
  <si>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</si>
  <si>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</si>
  <si>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</si>
  <si>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</si>
  <si>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</si>
  <si>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</si>
  <si>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</si>
  <si>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</si>
  <si>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</si>
  <si>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</si>
  <si>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</si>
  <si>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</si>
  <si>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</si>
  <si>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</si>
  <si>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</si>
  <si>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</si>
  <si>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</si>
  <si>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</si>
  <si>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</si>
  <si>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</si>
  <si>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</si>
  <si>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</si>
  <si>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</si>
  <si>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</si>
  <si>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</si>
  <si>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</si>
  <si>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</si>
  <si>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</si>
  <si>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</si>
  <si>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</si>
  <si>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</si>
  <si>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</si>
  <si>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</si>
  <si>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</si>
  <si>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</si>
  <si>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</si>
  <si>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</si>
  <si>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</si>
  <si>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</si>
  <si>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</si>
  <si>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</si>
  <si>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</si>
  <si>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</si>
  <si>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</si>
  <si>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</si>
  <si>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</si>
  <si>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</si>
  <si>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</si>
  <si>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</si>
  <si>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</si>
  <si>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</si>
  <si>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</si>
  <si>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</si>
  <si>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</si>
  <si>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</si>
  <si>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</si>
  <si>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</si>
  <si>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</si>
  <si>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</si>
  <si>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</si>
  <si>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</si>
  <si>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</si>
  <si>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</si>
  <si>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</si>
  <si>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</si>
  <si>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</si>
  <si>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</si>
  <si>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</si>
  <si>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</si>
  <si>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</si>
  <si>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</si>
  <si>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</si>
  <si>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</si>
  <si>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</si>
  <si>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</si>
  <si>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</si>
  <si>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</si>
  <si>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</si>
  <si>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</si>
  <si>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</si>
  <si>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</si>
  <si>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</si>
  <si>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</si>
  <si>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</si>
  <si>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Diciembre de 2016
(PESOS)</t>
  </si>
  <si>
    <t>MUNICIPIO DE COMONFORT, GUANAJUATO
Estado Analítico del Ejercicio del Presupuesto de Egresos Detallado - LDF
Clasificación de Servicios Personales por Categoría
Del 1 de Enero al 31 de Diciembre de 2016
(PESOS)</t>
  </si>
  <si>
    <t>MUNICIPIO DE COMONFORT, GUANAJUATO
Estado Analítico del Ejercicio del Presupuesto de Egresos Detallado - LDF
Clasificación Funcional (Finalidad y Función)
Del 1 de Enero al 31 de Diciembre de 2016
(PESOS)</t>
  </si>
  <si>
    <t>MUNICIPIO DE COMONFORT, GUANAJUATO
Estado Analítico del Ejercicio del Presupuesto de Egresos Detallado - LDF
Clasificación Administrativa
Del 1 de Enero al 31 de Diciembre de 2016
(PESOS)</t>
  </si>
  <si>
    <t xml:space="preserve">    31111-0101  AYUNTAMIENTO</t>
  </si>
  <si>
    <t xml:space="preserve">    31111-0201  DESARROLLO ECONOMICO</t>
  </si>
  <si>
    <t xml:space="preserve">    31111-0301  OBRAS PUBLICAS</t>
  </si>
  <si>
    <t xml:space="preserve">    31111-0302  DIRECCION DE PLANEACION</t>
  </si>
  <si>
    <t xml:space="preserve">    31111-0401  COORD DES URBANO</t>
  </si>
  <si>
    <t xml:space="preserve">    31111-0501  COORDINACIÓN DE ECOLOGÍA</t>
  </si>
  <si>
    <t xml:space="preserve">    31111-0601  DIRECCIÓN DE CATASTRO</t>
  </si>
  <si>
    <t xml:space="preserve">    31111-0701  DESARROLLO SOCIAL</t>
  </si>
  <si>
    <t xml:space="preserve">    31111-0702  COORD MPAL ATENC MUJ</t>
  </si>
  <si>
    <t xml:space="preserve">    31111-0801  CASA DE LA CULTURA</t>
  </si>
  <si>
    <t xml:space="preserve">    31111-0901  COORD EDUCACION</t>
  </si>
  <si>
    <t xml:space="preserve">    31111-1001  DIR COM MPAL DEPORTE</t>
  </si>
  <si>
    <t xml:space="preserve">    31111-1101  COORD AT´N JUVENTUD</t>
  </si>
  <si>
    <t xml:space="preserve">    31111-1201  COORDINACIÓN DE SALUD</t>
  </si>
  <si>
    <t xml:space="preserve">    31111-1301  SRIA AYUNTAMIENTO</t>
  </si>
  <si>
    <t xml:space="preserve">    31111-1401  SEGURIDAD PUBLICA</t>
  </si>
  <si>
    <t xml:space="preserve">    31111-1501  FISCALIZACION</t>
  </si>
  <si>
    <t xml:space="preserve">    31111-1601  COORDINACION JURIDICA</t>
  </si>
  <si>
    <t xml:space="preserve">    31111-1701  TRANS Y TRANSP MPAL</t>
  </si>
  <si>
    <t xml:space="preserve">    31111-1801  PROTECCION CIVIL</t>
  </si>
  <si>
    <t xml:space="preserve">    31111-1901  SRIA PARTICULAR</t>
  </si>
  <si>
    <t xml:space="preserve">    31111-2001  COORD COMUNICACION</t>
  </si>
  <si>
    <t xml:space="preserve">    31111-2101  TESORERIA MUNICIPAL</t>
  </si>
  <si>
    <t xml:space="preserve">    31111-2201  OFICIALIA MAYOR</t>
  </si>
  <si>
    <t xml:space="preserve">    31111-2301  SERVICIOS MUNICIPALES</t>
  </si>
  <si>
    <t xml:space="preserve">    31111-2401  CONTRALORIA MUNICIPAL</t>
  </si>
  <si>
    <t xml:space="preserve">    31111-2501  INFORMATICA</t>
  </si>
  <si>
    <t xml:space="preserve">    31111-2601  UNID ACC INFORMACION</t>
  </si>
  <si>
    <t xml:space="preserve">    31111-8101  JAPAC</t>
  </si>
  <si>
    <t xml:space="preserve">    31111-8201  DIF</t>
  </si>
  <si>
    <t xml:space="preserve">    31120-8101  JAPAC</t>
  </si>
  <si>
    <t xml:space="preserve">    31120-8201  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</si>
</sst>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1" fillId="0" borderId="0" xfId="52" applyFont="1">
      <alignment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horizontal="left" vertical="center" indent="1"/>
    </xf>
    <xf numFmtId="4" fontId="42" fillId="0" borderId="13" xfId="0" applyNumberFormat="1" applyFont="1" applyBorder="1" applyAlignment="1">
      <alignment vertical="center"/>
    </xf>
    <xf numFmtId="0" fontId="43" fillId="0" borderId="14" xfId="0" applyFont="1" applyBorder="1" applyAlignment="1">
      <alignment horizontal="left" vertical="center" indent="1"/>
    </xf>
    <xf numFmtId="4" fontId="42" fillId="0" borderId="14" xfId="0" applyNumberFormat="1" applyFont="1" applyBorder="1" applyAlignment="1">
      <alignment vertical="center"/>
    </xf>
    <xf numFmtId="0" fontId="43" fillId="0" borderId="14" xfId="0" applyFont="1" applyBorder="1" applyAlignment="1">
      <alignment horizontal="left" vertical="center" indent="2"/>
    </xf>
    <xf numFmtId="4" fontId="43" fillId="0" borderId="14" xfId="0" applyNumberFormat="1" applyFont="1" applyBorder="1" applyAlignment="1">
      <alignment vertical="center"/>
    </xf>
    <xf numFmtId="0" fontId="42" fillId="0" borderId="14" xfId="0" applyFont="1" applyBorder="1" applyAlignment="1">
      <alignment horizontal="left" vertical="center" indent="1"/>
    </xf>
    <xf numFmtId="0" fontId="43" fillId="0" borderId="15" xfId="0" applyFont="1" applyBorder="1" applyAlignment="1">
      <alignment horizontal="left" vertical="center"/>
    </xf>
    <xf numFmtId="4" fontId="43" fillId="0" borderId="15" xfId="0" applyNumberFormat="1" applyFont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top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center" wrapText="1"/>
    </xf>
    <xf numFmtId="4" fontId="43" fillId="0" borderId="13" xfId="0" applyNumberFormat="1" applyFont="1" applyBorder="1" applyAlignment="1">
      <alignment vertical="center"/>
    </xf>
    <xf numFmtId="0" fontId="42" fillId="0" borderId="14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justify" vertical="center" wrapText="1"/>
    </xf>
    <xf numFmtId="0" fontId="43" fillId="0" borderId="15" xfId="0" applyFont="1" applyBorder="1" applyAlignment="1">
      <alignment horizontal="justify" vertical="center" wrapText="1"/>
    </xf>
    <xf numFmtId="0" fontId="42" fillId="34" borderId="13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left" vertical="center" wrapText="1" indent="2"/>
    </xf>
    <xf numFmtId="0" fontId="42" fillId="0" borderId="15" xfId="0" applyFont="1" applyBorder="1" applyAlignment="1">
      <alignment horizontal="justify" vertical="center"/>
    </xf>
    <xf numFmtId="4" fontId="42" fillId="0" borderId="15" xfId="0" applyNumberFormat="1" applyFont="1" applyBorder="1" applyAlignment="1">
      <alignment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 indent="1"/>
    </xf>
    <xf numFmtId="4" fontId="43" fillId="0" borderId="14" xfId="0" applyNumberFormat="1" applyFont="1" applyFill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42" fillId="0" borderId="15" xfId="0" applyFont="1" applyBorder="1" applyAlignment="1">
      <alignment horizontal="left" vertical="center" wrapText="1"/>
    </xf>
    <xf numFmtId="0" fontId="42" fillId="34" borderId="16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top"/>
    </xf>
    <xf numFmtId="0" fontId="42" fillId="34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38100</xdr:rowOff>
    </xdr:from>
    <xdr:to>
      <xdr:col>6</xdr:col>
      <xdr:colOff>933450</xdr:colOff>
      <xdr:row>0</xdr:row>
      <xdr:rowOff>790575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38100"/>
          <a:ext cx="1400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0</xdr:col>
      <xdr:colOff>752475</xdr:colOff>
      <xdr:row>0</xdr:row>
      <xdr:rowOff>800100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810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156</xdr:row>
      <xdr:rowOff>28575</xdr:rowOff>
    </xdr:from>
    <xdr:to>
      <xdr:col>6</xdr:col>
      <xdr:colOff>942975</xdr:colOff>
      <xdr:row>156</xdr:row>
      <xdr:rowOff>809625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2304097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156</xdr:row>
      <xdr:rowOff>38100</xdr:rowOff>
    </xdr:from>
    <xdr:to>
      <xdr:col>0</xdr:col>
      <xdr:colOff>723900</xdr:colOff>
      <xdr:row>156</xdr:row>
      <xdr:rowOff>800100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05050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209</xdr:row>
      <xdr:rowOff>38100</xdr:rowOff>
    </xdr:from>
    <xdr:to>
      <xdr:col>6</xdr:col>
      <xdr:colOff>933450</xdr:colOff>
      <xdr:row>209</xdr:row>
      <xdr:rowOff>847725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31727775"/>
          <a:ext cx="1400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209</xdr:row>
      <xdr:rowOff>38100</xdr:rowOff>
    </xdr:from>
    <xdr:to>
      <xdr:col>0</xdr:col>
      <xdr:colOff>714375</xdr:colOff>
      <xdr:row>209</xdr:row>
      <xdr:rowOff>857250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172777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290</xdr:row>
      <xdr:rowOff>28575</xdr:rowOff>
    </xdr:from>
    <xdr:to>
      <xdr:col>6</xdr:col>
      <xdr:colOff>942975</xdr:colOff>
      <xdr:row>290</xdr:row>
      <xdr:rowOff>895350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44253150"/>
          <a:ext cx="1400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290</xdr:row>
      <xdr:rowOff>47625</xdr:rowOff>
    </xdr:from>
    <xdr:to>
      <xdr:col>0</xdr:col>
      <xdr:colOff>723900</xdr:colOff>
      <xdr:row>290</xdr:row>
      <xdr:rowOff>895350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4272200"/>
          <a:ext cx="666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" customWidth="1"/>
  </cols>
  <sheetData>
    <row r="1" spans="1:2" ht="11.25">
      <c r="A1" s="1"/>
      <c r="B1" s="1"/>
    </row>
    <row r="2020" ht="11.25">
      <c r="A2020" s="3" t="s">
        <v>140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8"/>
  <sheetViews>
    <sheetView tabSelected="1" zoomScale="98" zoomScaleNormal="98" zoomScalePageLayoutView="0" workbookViewId="0" topLeftCell="A1">
      <selection activeCell="A160" sqref="A160"/>
    </sheetView>
  </sheetViews>
  <sheetFormatPr defaultColWidth="12" defaultRowHeight="12.75"/>
  <cols>
    <col min="1" max="1" width="90.83203125" style="7" customWidth="1"/>
    <col min="2" max="7" width="16.83203125" style="7" customWidth="1"/>
    <col min="8" max="16384" width="12" style="7" customWidth="1"/>
  </cols>
  <sheetData>
    <row r="1" spans="1:7" ht="64.5" customHeight="1">
      <c r="A1" s="4" t="s">
        <v>141</v>
      </c>
      <c r="B1" s="5"/>
      <c r="C1" s="5"/>
      <c r="D1" s="5"/>
      <c r="E1" s="5"/>
      <c r="F1" s="5"/>
      <c r="G1" s="6"/>
    </row>
    <row r="2" spans="1:7" ht="11.25">
      <c r="A2" s="36"/>
      <c r="B2" s="44" t="s">
        <v>0</v>
      </c>
      <c r="C2" s="44"/>
      <c r="D2" s="44"/>
      <c r="E2" s="44"/>
      <c r="F2" s="44"/>
      <c r="G2" s="36"/>
    </row>
    <row r="3" spans="1:7" ht="22.5">
      <c r="A3" s="45" t="s">
        <v>1</v>
      </c>
      <c r="B3" s="46" t="s">
        <v>2</v>
      </c>
      <c r="C3" s="22" t="s">
        <v>3</v>
      </c>
      <c r="D3" s="46" t="s">
        <v>4</v>
      </c>
      <c r="E3" s="46" t="s">
        <v>5</v>
      </c>
      <c r="F3" s="46" t="s">
        <v>6</v>
      </c>
      <c r="G3" s="45" t="s">
        <v>7</v>
      </c>
    </row>
    <row r="4" spans="1:7" ht="11.25">
      <c r="A4" s="8" t="s">
        <v>8</v>
      </c>
      <c r="B4" s="9">
        <f>B5+B13+B23+B33+B43+B53+B57+B66+B70</f>
        <v>131019357.96</v>
      </c>
      <c r="C4" s="9">
        <f>C5+C13+C23+C33+C43+C53+C57+C66+C70</f>
        <v>41683991.94000001</v>
      </c>
      <c r="D4" s="9">
        <f>D5+D13+D23+D33+D43+D53+D57+D66+D70</f>
        <v>172703349.90000004</v>
      </c>
      <c r="E4" s="9">
        <f>E5+E13+E23+E33+E43+E53+E57+E66+E70</f>
        <v>131945227.71</v>
      </c>
      <c r="F4" s="9">
        <f>F5+F13+F23+F33+F43+F53+F57+F66+F70</f>
        <v>130464006.41000001</v>
      </c>
      <c r="G4" s="9">
        <f>G5+G13+G23+G33+G43+G53+G57+G66+G70</f>
        <v>40758122.190000005</v>
      </c>
    </row>
    <row r="5" spans="1:7" ht="11.25">
      <c r="A5" s="10" t="s">
        <v>9</v>
      </c>
      <c r="B5" s="11">
        <f>SUM(B6:B12)</f>
        <v>60582965.970000006</v>
      </c>
      <c r="C5" s="11">
        <f>SUM(C6:C12)</f>
        <v>6114249.250000001</v>
      </c>
      <c r="D5" s="11">
        <f>SUM(D6:D12)</f>
        <v>66697215.22</v>
      </c>
      <c r="E5" s="11">
        <f>SUM(E6:E12)</f>
        <v>61214386.03</v>
      </c>
      <c r="F5" s="11">
        <f>SUM(F6:F12)</f>
        <v>61030276.48</v>
      </c>
      <c r="G5" s="11">
        <f>SUM(G6:G12)</f>
        <v>5482829.190000002</v>
      </c>
    </row>
    <row r="6" spans="1:7" ht="11.25">
      <c r="A6" s="12" t="s">
        <v>10</v>
      </c>
      <c r="B6" s="13">
        <v>24886325.91</v>
      </c>
      <c r="C6" s="13">
        <v>541159.0500000007</v>
      </c>
      <c r="D6" s="13">
        <v>25427484.96</v>
      </c>
      <c r="E6" s="13">
        <v>24057167.22</v>
      </c>
      <c r="F6" s="13">
        <v>24057167.22</v>
      </c>
      <c r="G6" s="13">
        <f>D6-E6</f>
        <v>1370317.740000002</v>
      </c>
    </row>
    <row r="7" spans="1:7" ht="11.25">
      <c r="A7" s="12" t="s">
        <v>11</v>
      </c>
      <c r="B7" s="13">
        <v>12564337.76</v>
      </c>
      <c r="C7" s="13">
        <v>4184582.58</v>
      </c>
      <c r="D7" s="13">
        <v>16748920.34</v>
      </c>
      <c r="E7" s="13">
        <v>15870776.04</v>
      </c>
      <c r="F7" s="13">
        <v>15870175.99</v>
      </c>
      <c r="G7" s="13">
        <f aca="true" t="shared" si="0" ref="G7:G12">D7-E7</f>
        <v>878144.3000000007</v>
      </c>
    </row>
    <row r="8" spans="1:7" ht="11.25">
      <c r="A8" s="12" t="s">
        <v>12</v>
      </c>
      <c r="B8" s="13">
        <v>7823483.03</v>
      </c>
      <c r="C8" s="13">
        <v>82808.87000000011</v>
      </c>
      <c r="D8" s="13">
        <v>7906291.9</v>
      </c>
      <c r="E8" s="13">
        <v>7125256.49</v>
      </c>
      <c r="F8" s="13">
        <v>7115534.9</v>
      </c>
      <c r="G8" s="13">
        <f t="shared" si="0"/>
        <v>781035.4100000001</v>
      </c>
    </row>
    <row r="9" spans="1:7" ht="11.25">
      <c r="A9" s="12" t="s">
        <v>13</v>
      </c>
      <c r="B9" s="13">
        <v>3097408.78</v>
      </c>
      <c r="C9" s="13">
        <v>235715.58000000007</v>
      </c>
      <c r="D9" s="13">
        <v>3333124.36</v>
      </c>
      <c r="E9" s="13">
        <v>1794621.55</v>
      </c>
      <c r="F9" s="13">
        <v>1631601.58</v>
      </c>
      <c r="G9" s="13">
        <f t="shared" si="0"/>
        <v>1538502.8099999998</v>
      </c>
    </row>
    <row r="10" spans="1:7" ht="11.25">
      <c r="A10" s="12" t="s">
        <v>14</v>
      </c>
      <c r="B10" s="13">
        <v>12211410.49</v>
      </c>
      <c r="C10" s="13">
        <v>1069983.17</v>
      </c>
      <c r="D10" s="13">
        <v>13281393.66</v>
      </c>
      <c r="E10" s="13">
        <v>12366564.73</v>
      </c>
      <c r="F10" s="13">
        <v>12355796.79</v>
      </c>
      <c r="G10" s="13">
        <f t="shared" si="0"/>
        <v>914828.9299999997</v>
      </c>
    </row>
    <row r="11" spans="1:7" ht="11.25">
      <c r="A11" s="12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f t="shared" si="0"/>
        <v>0</v>
      </c>
    </row>
    <row r="12" spans="1:7" ht="11.25">
      <c r="A12" s="12" t="s">
        <v>16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 t="shared" si="0"/>
        <v>0</v>
      </c>
    </row>
    <row r="13" spans="1:7" ht="11.25">
      <c r="A13" s="10" t="s">
        <v>17</v>
      </c>
      <c r="B13" s="11">
        <f>SUM(B14:B22)</f>
        <v>6640404</v>
      </c>
      <c r="C13" s="11">
        <f>SUM(C14:C22)</f>
        <v>3728705.0100000002</v>
      </c>
      <c r="D13" s="11">
        <f>SUM(D14:D22)</f>
        <v>10369109.010000002</v>
      </c>
      <c r="E13" s="11">
        <f>SUM(E14:E22)</f>
        <v>7539933.369999999</v>
      </c>
      <c r="F13" s="11">
        <f>SUM(F14:F22)</f>
        <v>7471990.58</v>
      </c>
      <c r="G13" s="11">
        <f aca="true" t="shared" si="1" ref="G13:G76">D13-E13</f>
        <v>2829175.6400000025</v>
      </c>
    </row>
    <row r="14" spans="1:7" ht="11.25">
      <c r="A14" s="12" t="s">
        <v>18</v>
      </c>
      <c r="B14" s="13">
        <v>1708874</v>
      </c>
      <c r="C14" s="13">
        <v>716276.1800000002</v>
      </c>
      <c r="D14" s="13">
        <v>2425150.18</v>
      </c>
      <c r="E14" s="13">
        <v>2118860.85</v>
      </c>
      <c r="F14" s="13">
        <v>2118860.85</v>
      </c>
      <c r="G14" s="13">
        <f t="shared" si="1"/>
        <v>306289.3300000001</v>
      </c>
    </row>
    <row r="15" spans="1:7" ht="11.25">
      <c r="A15" s="12" t="s">
        <v>19</v>
      </c>
      <c r="B15" s="13">
        <v>476000</v>
      </c>
      <c r="C15" s="13">
        <v>258475.86</v>
      </c>
      <c r="D15" s="13">
        <v>734475.86</v>
      </c>
      <c r="E15" s="13">
        <v>683721.66</v>
      </c>
      <c r="F15" s="13">
        <v>683721.66</v>
      </c>
      <c r="G15" s="13">
        <f t="shared" si="1"/>
        <v>50754.19999999995</v>
      </c>
    </row>
    <row r="16" spans="1:7" ht="11.25">
      <c r="A16" s="12" t="s">
        <v>20</v>
      </c>
      <c r="B16" s="13">
        <v>0</v>
      </c>
      <c r="C16" s="13">
        <v>54700</v>
      </c>
      <c r="D16" s="13">
        <v>54700</v>
      </c>
      <c r="E16" s="13">
        <v>47200</v>
      </c>
      <c r="F16" s="13">
        <v>47200</v>
      </c>
      <c r="G16" s="13">
        <f t="shared" si="1"/>
        <v>7500</v>
      </c>
    </row>
    <row r="17" spans="1:7" ht="11.25">
      <c r="A17" s="12" t="s">
        <v>21</v>
      </c>
      <c r="B17" s="13">
        <v>518080</v>
      </c>
      <c r="C17" s="13">
        <v>2580663.64</v>
      </c>
      <c r="D17" s="13">
        <v>3098743.64</v>
      </c>
      <c r="E17" s="13">
        <v>1202752.88</v>
      </c>
      <c r="F17" s="13">
        <v>1202752.88</v>
      </c>
      <c r="G17" s="13">
        <f t="shared" si="1"/>
        <v>1895990.7600000002</v>
      </c>
    </row>
    <row r="18" spans="1:7" ht="11.25">
      <c r="A18" s="12" t="s">
        <v>22</v>
      </c>
      <c r="B18" s="13">
        <v>110000</v>
      </c>
      <c r="C18" s="13">
        <v>-63385.99</v>
      </c>
      <c r="D18" s="13">
        <v>46614.01</v>
      </c>
      <c r="E18" s="13">
        <v>44013.03</v>
      </c>
      <c r="F18" s="13">
        <v>44013.03</v>
      </c>
      <c r="G18" s="13">
        <f t="shared" si="1"/>
        <v>2600.980000000003</v>
      </c>
    </row>
    <row r="19" spans="1:7" ht="11.25">
      <c r="A19" s="12" t="s">
        <v>23</v>
      </c>
      <c r="B19" s="13">
        <v>3184600</v>
      </c>
      <c r="C19" s="13">
        <v>-440063.7999999998</v>
      </c>
      <c r="D19" s="13">
        <v>2744536.2</v>
      </c>
      <c r="E19" s="13">
        <v>2331311.19</v>
      </c>
      <c r="F19" s="13">
        <v>2263368.4</v>
      </c>
      <c r="G19" s="13">
        <f t="shared" si="1"/>
        <v>413225.01000000024</v>
      </c>
    </row>
    <row r="20" spans="1:7" ht="11.25">
      <c r="A20" s="12" t="s">
        <v>24</v>
      </c>
      <c r="B20" s="13">
        <v>40800</v>
      </c>
      <c r="C20" s="13">
        <v>194296.39</v>
      </c>
      <c r="D20" s="13">
        <v>235096.39</v>
      </c>
      <c r="E20" s="13">
        <v>206686.34</v>
      </c>
      <c r="F20" s="13">
        <v>206686.34</v>
      </c>
      <c r="G20" s="13">
        <f t="shared" si="1"/>
        <v>28410.050000000017</v>
      </c>
    </row>
    <row r="21" spans="1:7" ht="11.25">
      <c r="A21" s="12" t="s">
        <v>25</v>
      </c>
      <c r="B21" s="13">
        <v>0</v>
      </c>
      <c r="C21" s="13">
        <v>324.8</v>
      </c>
      <c r="D21" s="13">
        <v>324.8</v>
      </c>
      <c r="E21" s="13">
        <v>324.8</v>
      </c>
      <c r="F21" s="13">
        <v>324.8</v>
      </c>
      <c r="G21" s="13">
        <f t="shared" si="1"/>
        <v>0</v>
      </c>
    </row>
    <row r="22" spans="1:7" ht="11.25">
      <c r="A22" s="12" t="s">
        <v>26</v>
      </c>
      <c r="B22" s="13">
        <v>602050</v>
      </c>
      <c r="C22" s="13">
        <v>427417.93000000005</v>
      </c>
      <c r="D22" s="13">
        <v>1029467.93</v>
      </c>
      <c r="E22" s="13">
        <v>905062.62</v>
      </c>
      <c r="F22" s="13">
        <v>905062.62</v>
      </c>
      <c r="G22" s="13">
        <f t="shared" si="1"/>
        <v>124405.31000000006</v>
      </c>
    </row>
    <row r="23" spans="1:7" ht="11.25">
      <c r="A23" s="10" t="s">
        <v>27</v>
      </c>
      <c r="B23" s="11">
        <f>SUM(B24:B32)</f>
        <v>14254069.129999999</v>
      </c>
      <c r="C23" s="11">
        <f>SUM(C24:C32)</f>
        <v>4394241.460000001</v>
      </c>
      <c r="D23" s="11">
        <f>SUM(D24:D32)</f>
        <v>18648310.59</v>
      </c>
      <c r="E23" s="11">
        <f>SUM(E24:E32)</f>
        <v>15487393.970000003</v>
      </c>
      <c r="F23" s="11">
        <f>SUM(F24:F32)</f>
        <v>15230620.860000001</v>
      </c>
      <c r="G23" s="11">
        <f t="shared" si="1"/>
        <v>3160916.6199999973</v>
      </c>
    </row>
    <row r="24" spans="1:7" ht="11.25">
      <c r="A24" s="12" t="s">
        <v>28</v>
      </c>
      <c r="B24" s="13">
        <v>6374529.04</v>
      </c>
      <c r="C24" s="13">
        <v>-429289.0999999996</v>
      </c>
      <c r="D24" s="13">
        <v>5945239.94</v>
      </c>
      <c r="E24" s="13">
        <v>4126026.53</v>
      </c>
      <c r="F24" s="13">
        <v>4126026.53</v>
      </c>
      <c r="G24" s="13">
        <f t="shared" si="1"/>
        <v>1819213.4100000006</v>
      </c>
    </row>
    <row r="25" spans="1:7" ht="11.25">
      <c r="A25" s="12" t="s">
        <v>29</v>
      </c>
      <c r="B25" s="13">
        <v>213000</v>
      </c>
      <c r="C25" s="13">
        <v>1225269.47</v>
      </c>
      <c r="D25" s="13">
        <v>1438269.47</v>
      </c>
      <c r="E25" s="13">
        <v>1362421.18</v>
      </c>
      <c r="F25" s="13">
        <v>1360661.18</v>
      </c>
      <c r="G25" s="13">
        <f t="shared" si="1"/>
        <v>75848.29000000004</v>
      </c>
    </row>
    <row r="26" spans="1:7" ht="11.25">
      <c r="A26" s="12" t="s">
        <v>30</v>
      </c>
      <c r="B26" s="13">
        <v>2075162.65</v>
      </c>
      <c r="C26" s="13">
        <v>1178160.25</v>
      </c>
      <c r="D26" s="13">
        <v>3253322.9</v>
      </c>
      <c r="E26" s="13">
        <v>2816581.93</v>
      </c>
      <c r="F26" s="13">
        <v>2747998.09</v>
      </c>
      <c r="G26" s="13">
        <f t="shared" si="1"/>
        <v>436740.96999999974</v>
      </c>
    </row>
    <row r="27" spans="1:7" ht="11.25">
      <c r="A27" s="12" t="s">
        <v>31</v>
      </c>
      <c r="B27" s="13">
        <v>652000</v>
      </c>
      <c r="C27" s="13">
        <v>-300135.94</v>
      </c>
      <c r="D27" s="13">
        <v>351864.06</v>
      </c>
      <c r="E27" s="13">
        <v>338372.71</v>
      </c>
      <c r="F27" s="13">
        <v>338372.71</v>
      </c>
      <c r="G27" s="13">
        <f t="shared" si="1"/>
        <v>13491.349999999977</v>
      </c>
    </row>
    <row r="28" spans="1:7" ht="11.25">
      <c r="A28" s="12" t="s">
        <v>32</v>
      </c>
      <c r="B28" s="13">
        <v>569700</v>
      </c>
      <c r="C28" s="13">
        <v>322307.66000000003</v>
      </c>
      <c r="D28" s="13">
        <v>892007.66</v>
      </c>
      <c r="E28" s="13">
        <v>787695.79</v>
      </c>
      <c r="F28" s="13">
        <v>787695.79</v>
      </c>
      <c r="G28" s="13">
        <f t="shared" si="1"/>
        <v>104311.87</v>
      </c>
    </row>
    <row r="29" spans="1:7" ht="11.25">
      <c r="A29" s="12" t="s">
        <v>33</v>
      </c>
      <c r="B29" s="13">
        <v>1100000</v>
      </c>
      <c r="C29" s="13">
        <v>-204629.16000000003</v>
      </c>
      <c r="D29" s="13">
        <v>895370.84</v>
      </c>
      <c r="E29" s="13">
        <v>873630.39</v>
      </c>
      <c r="F29" s="13">
        <v>873630.39</v>
      </c>
      <c r="G29" s="13">
        <f t="shared" si="1"/>
        <v>21740.449999999953</v>
      </c>
    </row>
    <row r="30" spans="1:7" ht="11.25">
      <c r="A30" s="12" t="s">
        <v>34</v>
      </c>
      <c r="B30" s="13">
        <v>229500</v>
      </c>
      <c r="C30" s="13">
        <v>181192.43</v>
      </c>
      <c r="D30" s="13">
        <v>410692.43</v>
      </c>
      <c r="E30" s="13">
        <v>335905.97</v>
      </c>
      <c r="F30" s="13">
        <v>335905.97</v>
      </c>
      <c r="G30" s="13">
        <f t="shared" si="1"/>
        <v>74786.46000000002</v>
      </c>
    </row>
    <row r="31" spans="1:7" ht="11.25">
      <c r="A31" s="12" t="s">
        <v>35</v>
      </c>
      <c r="B31" s="13">
        <v>1900850</v>
      </c>
      <c r="C31" s="13">
        <v>2311570.24</v>
      </c>
      <c r="D31" s="13">
        <v>4212420.24</v>
      </c>
      <c r="E31" s="13">
        <v>4088389.95</v>
      </c>
      <c r="F31" s="13">
        <v>4001294.12</v>
      </c>
      <c r="G31" s="13">
        <f t="shared" si="1"/>
        <v>124030.29000000004</v>
      </c>
    </row>
    <row r="32" spans="1:7" ht="11.25">
      <c r="A32" s="12" t="s">
        <v>36</v>
      </c>
      <c r="B32" s="13">
        <v>1139327.44</v>
      </c>
      <c r="C32" s="13">
        <v>109795.6100000001</v>
      </c>
      <c r="D32" s="13">
        <v>1249123.05</v>
      </c>
      <c r="E32" s="13">
        <v>758369.52</v>
      </c>
      <c r="F32" s="13">
        <v>659036.08</v>
      </c>
      <c r="G32" s="13">
        <f t="shared" si="1"/>
        <v>490753.53</v>
      </c>
    </row>
    <row r="33" spans="1:7" ht="11.25">
      <c r="A33" s="10" t="s">
        <v>37</v>
      </c>
      <c r="B33" s="11">
        <f>SUM(B34:B42)</f>
        <v>17454341.49</v>
      </c>
      <c r="C33" s="11">
        <f>SUM(C34:C42)</f>
        <v>12012222.68</v>
      </c>
      <c r="D33" s="11">
        <f>SUM(D34:D42)</f>
        <v>29466564.169999998</v>
      </c>
      <c r="E33" s="11">
        <f>SUM(E34:E42)</f>
        <v>17804719.85</v>
      </c>
      <c r="F33" s="11">
        <f>SUM(F34:F42)</f>
        <v>17798719.85</v>
      </c>
      <c r="G33" s="11">
        <f t="shared" si="1"/>
        <v>11661844.319999997</v>
      </c>
    </row>
    <row r="34" spans="1:7" ht="11.25">
      <c r="A34" s="12" t="s">
        <v>38</v>
      </c>
      <c r="B34" s="13">
        <v>12415238.77</v>
      </c>
      <c r="C34" s="13">
        <v>484000</v>
      </c>
      <c r="D34" s="13">
        <v>12899238.77</v>
      </c>
      <c r="E34" s="13">
        <v>12646201.1</v>
      </c>
      <c r="F34" s="13">
        <v>12646201.1</v>
      </c>
      <c r="G34" s="13">
        <f t="shared" si="1"/>
        <v>253037.66999999993</v>
      </c>
    </row>
    <row r="35" spans="1:7" ht="11.25">
      <c r="A35" s="12" t="s">
        <v>39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f t="shared" si="1"/>
        <v>0</v>
      </c>
    </row>
    <row r="36" spans="1:7" ht="11.25">
      <c r="A36" s="12" t="s">
        <v>40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f t="shared" si="1"/>
        <v>0</v>
      </c>
    </row>
    <row r="37" spans="1:7" ht="11.25">
      <c r="A37" s="12" t="s">
        <v>41</v>
      </c>
      <c r="B37" s="13">
        <v>4143803.18</v>
      </c>
      <c r="C37" s="13">
        <v>11905203.59</v>
      </c>
      <c r="D37" s="13">
        <v>16049006.77</v>
      </c>
      <c r="E37" s="13">
        <v>4690559.43</v>
      </c>
      <c r="F37" s="13">
        <v>4684559.43</v>
      </c>
      <c r="G37" s="13">
        <f t="shared" si="1"/>
        <v>11358447.34</v>
      </c>
    </row>
    <row r="38" spans="1:7" ht="11.25">
      <c r="A38" s="12" t="s">
        <v>42</v>
      </c>
      <c r="B38" s="13">
        <v>895299.54</v>
      </c>
      <c r="C38" s="13">
        <v>-376980.91000000003</v>
      </c>
      <c r="D38" s="13">
        <v>518318.63</v>
      </c>
      <c r="E38" s="13">
        <v>467959.32</v>
      </c>
      <c r="F38" s="13">
        <v>467959.32</v>
      </c>
      <c r="G38" s="13">
        <f t="shared" si="1"/>
        <v>50359.31</v>
      </c>
    </row>
    <row r="39" spans="1:7" ht="11.25">
      <c r="A39" s="12" t="s">
        <v>43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 t="shared" si="1"/>
        <v>0</v>
      </c>
    </row>
    <row r="40" spans="1:7" ht="11.25">
      <c r="A40" s="12" t="s">
        <v>44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 t="shared" si="1"/>
        <v>0</v>
      </c>
    </row>
    <row r="41" spans="1:7" ht="11.25">
      <c r="A41" s="12" t="s">
        <v>45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f t="shared" si="1"/>
        <v>0</v>
      </c>
    </row>
    <row r="42" spans="1:7" ht="11.25">
      <c r="A42" s="12" t="s">
        <v>46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f t="shared" si="1"/>
        <v>0</v>
      </c>
    </row>
    <row r="43" spans="1:7" ht="11.25">
      <c r="A43" s="10" t="s">
        <v>47</v>
      </c>
      <c r="B43" s="11">
        <f>SUM(B44:B52)</f>
        <v>1271992</v>
      </c>
      <c r="C43" s="11">
        <f>SUM(C44:C52)</f>
        <v>3558145.9099999997</v>
      </c>
      <c r="D43" s="11">
        <f>SUM(D44:D52)</f>
        <v>4830137.91</v>
      </c>
      <c r="E43" s="11">
        <f>SUM(E44:E52)</f>
        <v>4290932.85</v>
      </c>
      <c r="F43" s="11">
        <f>SUM(F44:F52)</f>
        <v>4283932.85</v>
      </c>
      <c r="G43" s="11">
        <f t="shared" si="1"/>
        <v>539205.0600000005</v>
      </c>
    </row>
    <row r="44" spans="1:7" ht="11.25">
      <c r="A44" s="12" t="s">
        <v>48</v>
      </c>
      <c r="B44" s="13">
        <v>500692</v>
      </c>
      <c r="C44" s="13">
        <v>321135.17000000004</v>
      </c>
      <c r="D44" s="13">
        <v>821827.17</v>
      </c>
      <c r="E44" s="13">
        <v>706121.58</v>
      </c>
      <c r="F44" s="13">
        <v>699121.58</v>
      </c>
      <c r="G44" s="13">
        <f t="shared" si="1"/>
        <v>115705.59000000008</v>
      </c>
    </row>
    <row r="45" spans="1:7" ht="11.25">
      <c r="A45" s="12" t="s">
        <v>49</v>
      </c>
      <c r="B45" s="13">
        <v>115300</v>
      </c>
      <c r="C45" s="13">
        <v>776.4400000000023</v>
      </c>
      <c r="D45" s="13">
        <v>116076.44</v>
      </c>
      <c r="E45" s="13">
        <v>89307.57</v>
      </c>
      <c r="F45" s="13">
        <v>89307.57</v>
      </c>
      <c r="G45" s="13">
        <f t="shared" si="1"/>
        <v>26768.869999999995</v>
      </c>
    </row>
    <row r="46" spans="1:7" ht="11.25">
      <c r="A46" s="12" t="s">
        <v>50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 t="shared" si="1"/>
        <v>0</v>
      </c>
    </row>
    <row r="47" spans="1:7" ht="11.25">
      <c r="A47" s="12" t="s">
        <v>51</v>
      </c>
      <c r="B47" s="13">
        <v>550000</v>
      </c>
      <c r="C47" s="13">
        <v>1810640</v>
      </c>
      <c r="D47" s="13">
        <v>2360640</v>
      </c>
      <c r="E47" s="13">
        <v>2350640</v>
      </c>
      <c r="F47" s="13">
        <v>2350640</v>
      </c>
      <c r="G47" s="13">
        <f t="shared" si="1"/>
        <v>10000</v>
      </c>
    </row>
    <row r="48" spans="1:7" ht="11.25">
      <c r="A48" s="12" t="s">
        <v>52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f t="shared" si="1"/>
        <v>0</v>
      </c>
    </row>
    <row r="49" spans="1:7" ht="11.25">
      <c r="A49" s="12" t="s">
        <v>53</v>
      </c>
      <c r="B49" s="13">
        <v>106000</v>
      </c>
      <c r="C49" s="13">
        <v>101594.29999999999</v>
      </c>
      <c r="D49" s="13">
        <v>207594.3</v>
      </c>
      <c r="E49" s="13">
        <v>195863.71</v>
      </c>
      <c r="F49" s="13">
        <v>195863.71</v>
      </c>
      <c r="G49" s="13">
        <f t="shared" si="1"/>
        <v>11730.589999999997</v>
      </c>
    </row>
    <row r="50" spans="1:7" ht="11.25">
      <c r="A50" s="12" t="s">
        <v>54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 t="shared" si="1"/>
        <v>0</v>
      </c>
    </row>
    <row r="51" spans="1:7" ht="11.25">
      <c r="A51" s="12" t="s">
        <v>55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 t="shared" si="1"/>
        <v>0</v>
      </c>
    </row>
    <row r="52" spans="1:7" ht="11.25">
      <c r="A52" s="12" t="s">
        <v>56</v>
      </c>
      <c r="B52" s="13">
        <v>0</v>
      </c>
      <c r="C52" s="13">
        <v>1324000</v>
      </c>
      <c r="D52" s="13">
        <v>1324000</v>
      </c>
      <c r="E52" s="13">
        <v>948999.99</v>
      </c>
      <c r="F52" s="13">
        <v>948999.99</v>
      </c>
      <c r="G52" s="13">
        <f t="shared" si="1"/>
        <v>375000.01</v>
      </c>
    </row>
    <row r="53" spans="1:7" ht="11.25">
      <c r="A53" s="10" t="s">
        <v>57</v>
      </c>
      <c r="B53" s="11">
        <f>SUM(B54:B56)</f>
        <v>25847585.37</v>
      </c>
      <c r="C53" s="11">
        <f>SUM(C54:C56)</f>
        <v>10347125.34</v>
      </c>
      <c r="D53" s="11">
        <f>SUM(D54:D56)</f>
        <v>36194710.71</v>
      </c>
      <c r="E53" s="11">
        <f>SUM(E54:E56)</f>
        <v>20878612.25</v>
      </c>
      <c r="F53" s="11">
        <f>SUM(F54:F56)</f>
        <v>20119216.400000002</v>
      </c>
      <c r="G53" s="11">
        <f t="shared" si="1"/>
        <v>15316098.46</v>
      </c>
    </row>
    <row r="54" spans="1:7" ht="11.25">
      <c r="A54" s="12" t="s">
        <v>58</v>
      </c>
      <c r="B54" s="13">
        <v>25847585.37</v>
      </c>
      <c r="C54" s="13">
        <v>8134132.66</v>
      </c>
      <c r="D54" s="13">
        <v>33981718.03</v>
      </c>
      <c r="E54" s="13">
        <v>18959574.9</v>
      </c>
      <c r="F54" s="13">
        <v>18200179.05</v>
      </c>
      <c r="G54" s="13">
        <f t="shared" si="1"/>
        <v>15022143.130000003</v>
      </c>
    </row>
    <row r="55" spans="1:7" ht="11.25">
      <c r="A55" s="12" t="s">
        <v>59</v>
      </c>
      <c r="B55" s="13">
        <v>0</v>
      </c>
      <c r="C55" s="13">
        <v>2212992.68</v>
      </c>
      <c r="D55" s="13">
        <v>2212992.68</v>
      </c>
      <c r="E55" s="13">
        <v>1919037.35</v>
      </c>
      <c r="F55" s="13">
        <v>1919037.35</v>
      </c>
      <c r="G55" s="13">
        <f t="shared" si="1"/>
        <v>293955.3300000001</v>
      </c>
    </row>
    <row r="56" spans="1:7" ht="11.25">
      <c r="A56" s="12" t="s">
        <v>60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f t="shared" si="1"/>
        <v>0</v>
      </c>
    </row>
    <row r="57" spans="1:7" ht="11.25">
      <c r="A57" s="10" t="s">
        <v>61</v>
      </c>
      <c r="B57" s="11">
        <f>SUM(B58:B65)</f>
        <v>0</v>
      </c>
      <c r="C57" s="11">
        <f>SUM(C58:C65)</f>
        <v>558368.24</v>
      </c>
      <c r="D57" s="11">
        <f>SUM(D58:D65)</f>
        <v>558368.24</v>
      </c>
      <c r="E57" s="11">
        <f>SUM(E58:E65)</f>
        <v>0</v>
      </c>
      <c r="F57" s="11">
        <f>SUM(F58:F65)</f>
        <v>0</v>
      </c>
      <c r="G57" s="11">
        <f t="shared" si="1"/>
        <v>558368.24</v>
      </c>
    </row>
    <row r="58" spans="1:7" ht="11.25">
      <c r="A58" s="12" t="s">
        <v>62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f t="shared" si="1"/>
        <v>0</v>
      </c>
    </row>
    <row r="59" spans="1:7" ht="11.25">
      <c r="A59" s="12" t="s">
        <v>63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f t="shared" si="1"/>
        <v>0</v>
      </c>
    </row>
    <row r="60" spans="1:7" ht="11.25">
      <c r="A60" s="12" t="s">
        <v>64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f t="shared" si="1"/>
        <v>0</v>
      </c>
    </row>
    <row r="61" spans="1:7" ht="11.25">
      <c r="A61" s="12" t="s">
        <v>65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f t="shared" si="1"/>
        <v>0</v>
      </c>
    </row>
    <row r="62" spans="1:7" ht="11.25">
      <c r="A62" s="12" t="s">
        <v>66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f t="shared" si="1"/>
        <v>0</v>
      </c>
    </row>
    <row r="63" spans="1:7" ht="11.25">
      <c r="A63" s="12" t="s">
        <v>67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f t="shared" si="1"/>
        <v>0</v>
      </c>
    </row>
    <row r="64" spans="1:7" ht="11.25">
      <c r="A64" s="12" t="s">
        <v>68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f t="shared" si="1"/>
        <v>0</v>
      </c>
    </row>
    <row r="65" spans="1:7" ht="11.25">
      <c r="A65" s="12" t="s">
        <v>69</v>
      </c>
      <c r="B65" s="13">
        <v>0</v>
      </c>
      <c r="C65" s="13">
        <v>558368.24</v>
      </c>
      <c r="D65" s="13">
        <v>558368.24</v>
      </c>
      <c r="E65" s="13">
        <v>0</v>
      </c>
      <c r="F65" s="13">
        <v>0</v>
      </c>
      <c r="G65" s="13">
        <f t="shared" si="1"/>
        <v>558368.24</v>
      </c>
    </row>
    <row r="66" spans="1:7" ht="11.25">
      <c r="A66" s="10" t="s">
        <v>70</v>
      </c>
      <c r="B66" s="11">
        <f>SUM(B67:B69)</f>
        <v>708000</v>
      </c>
      <c r="C66" s="11">
        <f>SUM(C67:C69)</f>
        <v>913065.06</v>
      </c>
      <c r="D66" s="11">
        <f>SUM(D67:D69)</f>
        <v>1621065.06</v>
      </c>
      <c r="E66" s="11">
        <f>SUM(E67:E69)</f>
        <v>629696</v>
      </c>
      <c r="F66" s="11">
        <f>SUM(F67:F69)</f>
        <v>429696</v>
      </c>
      <c r="G66" s="11">
        <f t="shared" si="1"/>
        <v>991369.06</v>
      </c>
    </row>
    <row r="67" spans="1:7" ht="11.25">
      <c r="A67" s="12" t="s">
        <v>71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f t="shared" si="1"/>
        <v>0</v>
      </c>
    </row>
    <row r="68" spans="1:7" ht="11.25">
      <c r="A68" s="12" t="s">
        <v>72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f t="shared" si="1"/>
        <v>0</v>
      </c>
    </row>
    <row r="69" spans="1:7" ht="11.25">
      <c r="A69" s="12" t="s">
        <v>73</v>
      </c>
      <c r="B69" s="13">
        <v>708000</v>
      </c>
      <c r="C69" s="13">
        <v>913065.06</v>
      </c>
      <c r="D69" s="13">
        <v>1621065.06</v>
      </c>
      <c r="E69" s="13">
        <v>629696</v>
      </c>
      <c r="F69" s="13">
        <v>429696</v>
      </c>
      <c r="G69" s="13">
        <f t="shared" si="1"/>
        <v>991369.06</v>
      </c>
    </row>
    <row r="70" spans="1:7" ht="11.25">
      <c r="A70" s="10" t="s">
        <v>74</v>
      </c>
      <c r="B70" s="11">
        <f>SUM(B71:B77)</f>
        <v>4260000</v>
      </c>
      <c r="C70" s="11">
        <f>SUM(C71:C77)</f>
        <v>57868.98999999999</v>
      </c>
      <c r="D70" s="11">
        <f>SUM(D71:D77)</f>
        <v>4317868.99</v>
      </c>
      <c r="E70" s="11">
        <f>SUM(E71:E77)</f>
        <v>4099553.39</v>
      </c>
      <c r="F70" s="11">
        <f>SUM(F71:F77)</f>
        <v>4099553.39</v>
      </c>
      <c r="G70" s="11">
        <f t="shared" si="1"/>
        <v>218315.6000000001</v>
      </c>
    </row>
    <row r="71" spans="1:7" ht="11.25">
      <c r="A71" s="12" t="s">
        <v>75</v>
      </c>
      <c r="B71" s="13">
        <v>3500000</v>
      </c>
      <c r="C71" s="13">
        <v>0</v>
      </c>
      <c r="D71" s="13">
        <v>3500000</v>
      </c>
      <c r="E71" s="13">
        <v>3500000</v>
      </c>
      <c r="F71" s="13">
        <v>3500000</v>
      </c>
      <c r="G71" s="13">
        <f t="shared" si="1"/>
        <v>0</v>
      </c>
    </row>
    <row r="72" spans="1:7" ht="11.25">
      <c r="A72" s="12" t="s">
        <v>76</v>
      </c>
      <c r="B72" s="13">
        <v>760000</v>
      </c>
      <c r="C72" s="13">
        <v>57868.98999999999</v>
      </c>
      <c r="D72" s="13">
        <v>817868.99</v>
      </c>
      <c r="E72" s="13">
        <v>599553.39</v>
      </c>
      <c r="F72" s="13">
        <v>599553.39</v>
      </c>
      <c r="G72" s="13">
        <f t="shared" si="1"/>
        <v>218315.59999999998</v>
      </c>
    </row>
    <row r="73" spans="1:7" ht="11.25">
      <c r="A73" s="12" t="s">
        <v>77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f t="shared" si="1"/>
        <v>0</v>
      </c>
    </row>
    <row r="74" spans="1:7" ht="11.25">
      <c r="A74" s="12" t="s">
        <v>78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f t="shared" si="1"/>
        <v>0</v>
      </c>
    </row>
    <row r="75" spans="1:7" ht="11.25">
      <c r="A75" s="12" t="s">
        <v>79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f t="shared" si="1"/>
        <v>0</v>
      </c>
    </row>
    <row r="76" spans="1:7" ht="11.25">
      <c r="A76" s="12" t="s">
        <v>80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f t="shared" si="1"/>
        <v>0</v>
      </c>
    </row>
    <row r="77" spans="1:7" ht="11.25">
      <c r="A77" s="12" t="s">
        <v>81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f>D77-E77</f>
        <v>0</v>
      </c>
    </row>
    <row r="78" spans="1:7" ht="4.5" customHeight="1">
      <c r="A78" s="14"/>
      <c r="B78" s="11"/>
      <c r="C78" s="11"/>
      <c r="D78" s="11"/>
      <c r="E78" s="11"/>
      <c r="F78" s="11"/>
      <c r="G78" s="11"/>
    </row>
    <row r="79" spans="1:7" ht="11.25">
      <c r="A79" s="14" t="s">
        <v>82</v>
      </c>
      <c r="B79" s="11">
        <f>B80+B88+B98+B108+B118+B128+B132+B141+B145</f>
        <v>125021885.22999999</v>
      </c>
      <c r="C79" s="11">
        <f>C80+C88+C98+C108+C118+C128+C132+C141+C145</f>
        <v>6835917.860000005</v>
      </c>
      <c r="D79" s="11">
        <f>D80+D88+D98+D108+D118+D128+D132+D141+D145</f>
        <v>131857803.09000002</v>
      </c>
      <c r="E79" s="11">
        <f>E80+E88+E98+E108+E118+E128+E132+E141+E145</f>
        <v>83387692.08000001</v>
      </c>
      <c r="F79" s="11">
        <f>F80+F88+F98+F108+F118+F128+F132+F141+F145</f>
        <v>81314741.3</v>
      </c>
      <c r="G79" s="11">
        <f>G80+G88+G98+G108+G118+G128+G132+G141+G145</f>
        <v>48470111.010000005</v>
      </c>
    </row>
    <row r="80" spans="1:7" ht="11.25">
      <c r="A80" s="10" t="s">
        <v>9</v>
      </c>
      <c r="B80" s="11">
        <f>SUM(B81:B87)</f>
        <v>24310919.810000002</v>
      </c>
      <c r="C80" s="11">
        <f>SUM(C81:C87)</f>
        <v>-272116.3299999987</v>
      </c>
      <c r="D80" s="11">
        <f>SUM(D81:D87)</f>
        <v>24038803.48</v>
      </c>
      <c r="E80" s="11">
        <f>SUM(E81:E87)</f>
        <v>19530631.44</v>
      </c>
      <c r="F80" s="11">
        <f>SUM(F81:F87)</f>
        <v>19206657.450000003</v>
      </c>
      <c r="G80" s="11">
        <f>SUM(G81:G87)</f>
        <v>4508172.039999999</v>
      </c>
    </row>
    <row r="81" spans="1:7" ht="11.25">
      <c r="A81" s="12" t="s">
        <v>10</v>
      </c>
      <c r="B81" s="13">
        <v>12318319.29</v>
      </c>
      <c r="C81" s="13">
        <v>-117526.05999999866</v>
      </c>
      <c r="D81" s="13">
        <v>12200793.23</v>
      </c>
      <c r="E81" s="13">
        <v>10572057.55</v>
      </c>
      <c r="F81" s="13">
        <v>10572057.55</v>
      </c>
      <c r="G81" s="13">
        <f aca="true" t="shared" si="2" ref="G81:G87">D81-E81</f>
        <v>1628735.6799999997</v>
      </c>
    </row>
    <row r="82" spans="1:7" ht="11.25">
      <c r="A82" s="12" t="s">
        <v>11</v>
      </c>
      <c r="B82" s="13">
        <v>164815.19</v>
      </c>
      <c r="C82" s="13">
        <v>-60121.29000000001</v>
      </c>
      <c r="D82" s="13">
        <v>104693.9</v>
      </c>
      <c r="E82" s="13">
        <v>102818.83</v>
      </c>
      <c r="F82" s="13">
        <v>102818.83</v>
      </c>
      <c r="G82" s="13">
        <f t="shared" si="2"/>
        <v>1875.0699999999924</v>
      </c>
    </row>
    <row r="83" spans="1:7" ht="11.25">
      <c r="A83" s="12" t="s">
        <v>12</v>
      </c>
      <c r="B83" s="13">
        <v>2748118.2</v>
      </c>
      <c r="C83" s="13">
        <v>71043.4299999997</v>
      </c>
      <c r="D83" s="13">
        <v>2819161.63</v>
      </c>
      <c r="E83" s="13">
        <v>2370690.84</v>
      </c>
      <c r="F83" s="13">
        <v>2358081.91</v>
      </c>
      <c r="G83" s="13">
        <f t="shared" si="2"/>
        <v>448470.79000000004</v>
      </c>
    </row>
    <row r="84" spans="1:7" ht="11.25">
      <c r="A84" s="12" t="s">
        <v>13</v>
      </c>
      <c r="B84" s="13">
        <v>3800387.42</v>
      </c>
      <c r="C84" s="13">
        <v>167987.89000000013</v>
      </c>
      <c r="D84" s="13">
        <v>3968375.31</v>
      </c>
      <c r="E84" s="13">
        <v>2763891.37</v>
      </c>
      <c r="F84" s="13">
        <v>2452526.31</v>
      </c>
      <c r="G84" s="13">
        <f t="shared" si="2"/>
        <v>1204483.94</v>
      </c>
    </row>
    <row r="85" spans="1:7" ht="11.25">
      <c r="A85" s="12" t="s">
        <v>14</v>
      </c>
      <c r="B85" s="13">
        <v>5279279.71</v>
      </c>
      <c r="C85" s="13">
        <v>-333500.2999999998</v>
      </c>
      <c r="D85" s="13">
        <v>4945779.41</v>
      </c>
      <c r="E85" s="13">
        <v>3721172.85</v>
      </c>
      <c r="F85" s="13">
        <v>3721172.85</v>
      </c>
      <c r="G85" s="13">
        <f t="shared" si="2"/>
        <v>1224606.56</v>
      </c>
    </row>
    <row r="86" spans="1:7" ht="11.25">
      <c r="A86" s="12" t="s">
        <v>15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f t="shared" si="2"/>
        <v>0</v>
      </c>
    </row>
    <row r="87" spans="1:7" ht="11.25">
      <c r="A87" s="12" t="s">
        <v>16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f t="shared" si="2"/>
        <v>0</v>
      </c>
    </row>
    <row r="88" spans="1:7" ht="11.25">
      <c r="A88" s="10" t="s">
        <v>17</v>
      </c>
      <c r="B88" s="11">
        <f>SUM(B89:B97)</f>
        <v>7384000</v>
      </c>
      <c r="C88" s="11">
        <f>SUM(C89:C97)</f>
        <v>5941928.5600000005</v>
      </c>
      <c r="D88" s="11">
        <f>SUM(D89:D97)</f>
        <v>13325928.56</v>
      </c>
      <c r="E88" s="11">
        <f>SUM(E89:E97)</f>
        <v>11781917.719999999</v>
      </c>
      <c r="F88" s="11">
        <f>SUM(F89:F97)</f>
        <v>11045418.76</v>
      </c>
      <c r="G88" s="11">
        <f aca="true" t="shared" si="3" ref="G88:G144">D88-E88</f>
        <v>1544010.8400000017</v>
      </c>
    </row>
    <row r="89" spans="1:7" ht="11.25">
      <c r="A89" s="12" t="s">
        <v>18</v>
      </c>
      <c r="B89" s="13">
        <v>0</v>
      </c>
      <c r="C89" s="13">
        <v>74246.08</v>
      </c>
      <c r="D89" s="13">
        <v>74246.08</v>
      </c>
      <c r="E89" s="13">
        <v>74246.08</v>
      </c>
      <c r="F89" s="13">
        <v>74246.08</v>
      </c>
      <c r="G89" s="13">
        <f t="shared" si="3"/>
        <v>0</v>
      </c>
    </row>
    <row r="90" spans="1:7" ht="11.25">
      <c r="A90" s="12" t="s">
        <v>19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f t="shared" si="3"/>
        <v>0</v>
      </c>
    </row>
    <row r="91" spans="1:7" ht="11.25">
      <c r="A91" s="12" t="s">
        <v>20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f t="shared" si="3"/>
        <v>0</v>
      </c>
    </row>
    <row r="92" spans="1:7" ht="11.25">
      <c r="A92" s="12" t="s">
        <v>21</v>
      </c>
      <c r="B92" s="13">
        <v>610000</v>
      </c>
      <c r="C92" s="13">
        <v>1350832.21</v>
      </c>
      <c r="D92" s="13">
        <v>1960832.21</v>
      </c>
      <c r="E92" s="13">
        <v>1879644.21</v>
      </c>
      <c r="F92" s="13">
        <v>1879644.21</v>
      </c>
      <c r="G92" s="13">
        <f t="shared" si="3"/>
        <v>81188</v>
      </c>
    </row>
    <row r="93" spans="1:7" ht="11.25">
      <c r="A93" s="12" t="s">
        <v>22</v>
      </c>
      <c r="B93" s="13">
        <v>37000</v>
      </c>
      <c r="C93" s="13">
        <v>347557.01</v>
      </c>
      <c r="D93" s="13">
        <v>384557.01</v>
      </c>
      <c r="E93" s="13">
        <v>375994.92</v>
      </c>
      <c r="F93" s="13">
        <v>375994.92</v>
      </c>
      <c r="G93" s="13">
        <f t="shared" si="3"/>
        <v>8562.090000000026</v>
      </c>
    </row>
    <row r="94" spans="1:7" ht="11.25">
      <c r="A94" s="12" t="s">
        <v>23</v>
      </c>
      <c r="B94" s="13">
        <v>4870000</v>
      </c>
      <c r="C94" s="13">
        <v>-84847.59999999963</v>
      </c>
      <c r="D94" s="13">
        <v>4785152.4</v>
      </c>
      <c r="E94" s="13">
        <v>4001418.51</v>
      </c>
      <c r="F94" s="13">
        <v>3817743.65</v>
      </c>
      <c r="G94" s="13">
        <f t="shared" si="3"/>
        <v>783733.8900000006</v>
      </c>
    </row>
    <row r="95" spans="1:7" ht="11.25">
      <c r="A95" s="12" t="s">
        <v>24</v>
      </c>
      <c r="B95" s="13">
        <v>700000</v>
      </c>
      <c r="C95" s="13">
        <v>1134852.69</v>
      </c>
      <c r="D95" s="13">
        <v>1834852.69</v>
      </c>
      <c r="E95" s="13">
        <v>1561419.88</v>
      </c>
      <c r="F95" s="13">
        <v>1008595.78</v>
      </c>
      <c r="G95" s="13">
        <f t="shared" si="3"/>
        <v>273432.81000000006</v>
      </c>
    </row>
    <row r="96" spans="1:7" ht="11.25">
      <c r="A96" s="12" t="s">
        <v>25</v>
      </c>
      <c r="B96" s="13">
        <v>0</v>
      </c>
      <c r="C96" s="13">
        <v>2498800</v>
      </c>
      <c r="D96" s="13">
        <v>2498800</v>
      </c>
      <c r="E96" s="13">
        <v>2388532.8</v>
      </c>
      <c r="F96" s="13">
        <v>2388532.8</v>
      </c>
      <c r="G96" s="13">
        <f t="shared" si="3"/>
        <v>110267.20000000019</v>
      </c>
    </row>
    <row r="97" spans="1:7" ht="11.25">
      <c r="A97" s="12" t="s">
        <v>26</v>
      </c>
      <c r="B97" s="13">
        <v>1167000</v>
      </c>
      <c r="C97" s="13">
        <v>620488.1699999999</v>
      </c>
      <c r="D97" s="13">
        <v>1787488.17</v>
      </c>
      <c r="E97" s="13">
        <v>1500661.32</v>
      </c>
      <c r="F97" s="13">
        <v>1500661.32</v>
      </c>
      <c r="G97" s="13">
        <f t="shared" si="3"/>
        <v>286826.84999999986</v>
      </c>
    </row>
    <row r="98" spans="1:7" ht="11.25">
      <c r="A98" s="10" t="s">
        <v>27</v>
      </c>
      <c r="B98" s="11">
        <f>SUM(B99:B107)</f>
        <v>8181909.77</v>
      </c>
      <c r="C98" s="11">
        <f>SUM(C99:C107)</f>
        <v>6994690.76</v>
      </c>
      <c r="D98" s="11">
        <f>SUM(D99:D107)</f>
        <v>15176600.530000001</v>
      </c>
      <c r="E98" s="11">
        <f>SUM(E99:E107)</f>
        <v>13531244.87</v>
      </c>
      <c r="F98" s="11">
        <f>SUM(F99:F107)</f>
        <v>13481303.309999999</v>
      </c>
      <c r="G98" s="11">
        <f t="shared" si="3"/>
        <v>1645355.660000002</v>
      </c>
    </row>
    <row r="99" spans="1:7" ht="11.25">
      <c r="A99" s="12" t="s">
        <v>28</v>
      </c>
      <c r="B99" s="13">
        <v>6097468.66</v>
      </c>
      <c r="C99" s="13">
        <v>3332057.67</v>
      </c>
      <c r="D99" s="13">
        <v>9429526.33</v>
      </c>
      <c r="E99" s="13">
        <v>9426832.33</v>
      </c>
      <c r="F99" s="13">
        <v>9426832.33</v>
      </c>
      <c r="G99" s="13">
        <f t="shared" si="3"/>
        <v>2694</v>
      </c>
    </row>
    <row r="100" spans="1:7" ht="11.25">
      <c r="A100" s="12" t="s">
        <v>29</v>
      </c>
      <c r="B100" s="13">
        <v>0</v>
      </c>
      <c r="C100" s="13">
        <v>749535.48</v>
      </c>
      <c r="D100" s="13">
        <v>749535.48</v>
      </c>
      <c r="E100" s="13">
        <v>0</v>
      </c>
      <c r="F100" s="13">
        <v>0</v>
      </c>
      <c r="G100" s="13">
        <f t="shared" si="3"/>
        <v>749535.48</v>
      </c>
    </row>
    <row r="101" spans="1:7" ht="11.25">
      <c r="A101" s="12" t="s">
        <v>30</v>
      </c>
      <c r="B101" s="13">
        <v>320650.6</v>
      </c>
      <c r="C101" s="13">
        <v>2949055.37</v>
      </c>
      <c r="D101" s="13">
        <v>3269705.97</v>
      </c>
      <c r="E101" s="13">
        <v>3000599.82</v>
      </c>
      <c r="F101" s="13">
        <v>3000599.82</v>
      </c>
      <c r="G101" s="13">
        <f t="shared" si="3"/>
        <v>269106.1500000004</v>
      </c>
    </row>
    <row r="102" spans="1:7" ht="11.25">
      <c r="A102" s="12" t="s">
        <v>31</v>
      </c>
      <c r="B102" s="13">
        <v>310000</v>
      </c>
      <c r="C102" s="13">
        <v>13922.280000000028</v>
      </c>
      <c r="D102" s="13">
        <v>323922.28</v>
      </c>
      <c r="E102" s="13">
        <v>309620.58</v>
      </c>
      <c r="F102" s="13">
        <v>309620.58</v>
      </c>
      <c r="G102" s="13">
        <f t="shared" si="3"/>
        <v>14301.700000000012</v>
      </c>
    </row>
    <row r="103" spans="1:7" ht="11.25">
      <c r="A103" s="12" t="s">
        <v>32</v>
      </c>
      <c r="B103" s="13">
        <v>1044782.29</v>
      </c>
      <c r="C103" s="13">
        <v>-36965.72000000009</v>
      </c>
      <c r="D103" s="13">
        <v>1007816.57</v>
      </c>
      <c r="E103" s="13">
        <v>484541.62</v>
      </c>
      <c r="F103" s="13">
        <v>484541.62</v>
      </c>
      <c r="G103" s="13">
        <f t="shared" si="3"/>
        <v>523274.94999999995</v>
      </c>
    </row>
    <row r="104" spans="1:7" ht="11.25">
      <c r="A104" s="12" t="s">
        <v>33</v>
      </c>
      <c r="B104" s="13">
        <v>0</v>
      </c>
      <c r="C104" s="13">
        <v>60000</v>
      </c>
      <c r="D104" s="13">
        <v>60000</v>
      </c>
      <c r="E104" s="13">
        <v>10405.44</v>
      </c>
      <c r="F104" s="13">
        <v>10405.44</v>
      </c>
      <c r="G104" s="13">
        <f t="shared" si="3"/>
        <v>49594.56</v>
      </c>
    </row>
    <row r="105" spans="1:7" ht="11.25">
      <c r="A105" s="12" t="s">
        <v>34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f t="shared" si="3"/>
        <v>0</v>
      </c>
    </row>
    <row r="106" spans="1:7" ht="11.25">
      <c r="A106" s="12" t="s">
        <v>35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f t="shared" si="3"/>
        <v>0</v>
      </c>
    </row>
    <row r="107" spans="1:7" ht="11.25">
      <c r="A107" s="12" t="s">
        <v>36</v>
      </c>
      <c r="B107" s="13">
        <v>409008.22</v>
      </c>
      <c r="C107" s="13">
        <v>-72914.31999999995</v>
      </c>
      <c r="D107" s="13">
        <v>336093.9</v>
      </c>
      <c r="E107" s="13">
        <v>299245.08</v>
      </c>
      <c r="F107" s="13">
        <v>249303.52</v>
      </c>
      <c r="G107" s="13">
        <f t="shared" si="3"/>
        <v>36848.82000000001</v>
      </c>
    </row>
    <row r="108" spans="1:7" ht="11.25">
      <c r="A108" s="10" t="s">
        <v>37</v>
      </c>
      <c r="B108" s="11">
        <f>SUM(B109:B117)</f>
        <v>1300000</v>
      </c>
      <c r="C108" s="11">
        <f>SUM(C109:C117)</f>
        <v>11141747.81</v>
      </c>
      <c r="D108" s="11">
        <f>SUM(D109:D117)</f>
        <v>12441747.81</v>
      </c>
      <c r="E108" s="11">
        <f>SUM(E109:E117)</f>
        <v>4817162.24</v>
      </c>
      <c r="F108" s="11">
        <f>SUM(F109:F117)</f>
        <v>4469595.93</v>
      </c>
      <c r="G108" s="11">
        <f t="shared" si="3"/>
        <v>7624585.57</v>
      </c>
    </row>
    <row r="109" spans="1:7" ht="11.25">
      <c r="A109" s="12" t="s">
        <v>38</v>
      </c>
      <c r="B109" s="13">
        <v>0</v>
      </c>
      <c r="C109" s="13">
        <v>11118.5</v>
      </c>
      <c r="D109" s="13">
        <v>11118.5</v>
      </c>
      <c r="E109" s="13">
        <v>11118.5</v>
      </c>
      <c r="F109" s="13">
        <v>11118.5</v>
      </c>
      <c r="G109" s="13">
        <f t="shared" si="3"/>
        <v>0</v>
      </c>
    </row>
    <row r="110" spans="1:7" ht="11.25">
      <c r="A110" s="12" t="s">
        <v>39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f t="shared" si="3"/>
        <v>0</v>
      </c>
    </row>
    <row r="111" spans="1:7" ht="11.25">
      <c r="A111" s="12" t="s">
        <v>40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f t="shared" si="3"/>
        <v>0</v>
      </c>
    </row>
    <row r="112" spans="1:7" ht="11.25">
      <c r="A112" s="12" t="s">
        <v>41</v>
      </c>
      <c r="B112" s="13">
        <v>1300000</v>
      </c>
      <c r="C112" s="13">
        <v>11130629.31</v>
      </c>
      <c r="D112" s="13">
        <v>12430629.31</v>
      </c>
      <c r="E112" s="13">
        <v>4806043.74</v>
      </c>
      <c r="F112" s="13">
        <v>4458477.43</v>
      </c>
      <c r="G112" s="13">
        <f t="shared" si="3"/>
        <v>7624585.57</v>
      </c>
    </row>
    <row r="113" spans="1:7" ht="11.25">
      <c r="A113" s="12" t="s">
        <v>42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f t="shared" si="3"/>
        <v>0</v>
      </c>
    </row>
    <row r="114" spans="1:7" ht="11.25">
      <c r="A114" s="12" t="s">
        <v>43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f t="shared" si="3"/>
        <v>0</v>
      </c>
    </row>
    <row r="115" spans="1:7" ht="11.25">
      <c r="A115" s="12" t="s">
        <v>44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f t="shared" si="3"/>
        <v>0</v>
      </c>
    </row>
    <row r="116" spans="1:7" ht="11.25">
      <c r="A116" s="12" t="s">
        <v>45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f t="shared" si="3"/>
        <v>0</v>
      </c>
    </row>
    <row r="117" spans="1:7" ht="11.25">
      <c r="A117" s="12" t="s">
        <v>46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f t="shared" si="3"/>
        <v>0</v>
      </c>
    </row>
    <row r="118" spans="1:7" ht="11.25">
      <c r="A118" s="10" t="s">
        <v>47</v>
      </c>
      <c r="B118" s="11">
        <f>SUM(B119:B127)</f>
        <v>1836500</v>
      </c>
      <c r="C118" s="11">
        <f>SUM(C119:C127)</f>
        <v>3743295.8600000003</v>
      </c>
      <c r="D118" s="11">
        <f>SUM(D119:D127)</f>
        <v>5579795.86</v>
      </c>
      <c r="E118" s="11">
        <f>SUM(E119:E127)</f>
        <v>2685581.9</v>
      </c>
      <c r="F118" s="11">
        <f>SUM(F119:F127)</f>
        <v>2685581.9</v>
      </c>
      <c r="G118" s="11">
        <f t="shared" si="3"/>
        <v>2894213.9600000004</v>
      </c>
    </row>
    <row r="119" spans="1:7" ht="11.25">
      <c r="A119" s="12" t="s">
        <v>48</v>
      </c>
      <c r="B119" s="13">
        <v>801500</v>
      </c>
      <c r="C119" s="13">
        <v>-188481.56999999995</v>
      </c>
      <c r="D119" s="13">
        <v>613018.43</v>
      </c>
      <c r="E119" s="13">
        <v>226452.8</v>
      </c>
      <c r="F119" s="13">
        <v>226452.8</v>
      </c>
      <c r="G119" s="13">
        <f t="shared" si="3"/>
        <v>386565.63000000006</v>
      </c>
    </row>
    <row r="120" spans="1:7" ht="11.25">
      <c r="A120" s="12" t="s">
        <v>49</v>
      </c>
      <c r="B120" s="13">
        <v>0</v>
      </c>
      <c r="C120" s="13">
        <v>789500</v>
      </c>
      <c r="D120" s="13">
        <v>789500</v>
      </c>
      <c r="E120" s="13">
        <v>396900</v>
      </c>
      <c r="F120" s="13">
        <v>396900</v>
      </c>
      <c r="G120" s="13">
        <f t="shared" si="3"/>
        <v>392600</v>
      </c>
    </row>
    <row r="121" spans="1:7" ht="11.25">
      <c r="A121" s="12" t="s">
        <v>50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f t="shared" si="3"/>
        <v>0</v>
      </c>
    </row>
    <row r="122" spans="1:7" ht="11.25">
      <c r="A122" s="12" t="s">
        <v>51</v>
      </c>
      <c r="B122" s="13">
        <v>1030000</v>
      </c>
      <c r="C122" s="13">
        <v>1474340</v>
      </c>
      <c r="D122" s="13">
        <v>2504340</v>
      </c>
      <c r="E122" s="13">
        <v>2009340</v>
      </c>
      <c r="F122" s="13">
        <v>2009340</v>
      </c>
      <c r="G122" s="13">
        <f t="shared" si="3"/>
        <v>495000</v>
      </c>
    </row>
    <row r="123" spans="1:7" ht="11.25">
      <c r="A123" s="12" t="s">
        <v>52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f t="shared" si="3"/>
        <v>0</v>
      </c>
    </row>
    <row r="124" spans="1:7" ht="11.25">
      <c r="A124" s="12" t="s">
        <v>53</v>
      </c>
      <c r="B124" s="13">
        <v>5000</v>
      </c>
      <c r="C124" s="13">
        <v>56130.1</v>
      </c>
      <c r="D124" s="13">
        <v>61130.1</v>
      </c>
      <c r="E124" s="13">
        <v>52889.1</v>
      </c>
      <c r="F124" s="13">
        <v>52889.1</v>
      </c>
      <c r="G124" s="13">
        <f t="shared" si="3"/>
        <v>8241</v>
      </c>
    </row>
    <row r="125" spans="1:7" ht="11.25">
      <c r="A125" s="12" t="s">
        <v>54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f t="shared" si="3"/>
        <v>0</v>
      </c>
    </row>
    <row r="126" spans="1:7" ht="11.25">
      <c r="A126" s="12" t="s">
        <v>55</v>
      </c>
      <c r="B126" s="13">
        <v>0</v>
      </c>
      <c r="C126" s="13">
        <v>1500000</v>
      </c>
      <c r="D126" s="13">
        <v>1500000</v>
      </c>
      <c r="E126" s="13">
        <v>0</v>
      </c>
      <c r="F126" s="13">
        <v>0</v>
      </c>
      <c r="G126" s="13">
        <f t="shared" si="3"/>
        <v>1500000</v>
      </c>
    </row>
    <row r="127" spans="1:7" ht="11.25">
      <c r="A127" s="12" t="s">
        <v>56</v>
      </c>
      <c r="B127" s="13">
        <v>0</v>
      </c>
      <c r="C127" s="13">
        <v>111807.33</v>
      </c>
      <c r="D127" s="13">
        <v>111807.33</v>
      </c>
      <c r="E127" s="13">
        <v>0</v>
      </c>
      <c r="F127" s="13">
        <v>0</v>
      </c>
      <c r="G127" s="13">
        <f t="shared" si="3"/>
        <v>111807.33</v>
      </c>
    </row>
    <row r="128" spans="1:7" ht="11.25">
      <c r="A128" s="10" t="s">
        <v>57</v>
      </c>
      <c r="B128" s="11">
        <f>SUM(B129:B131)</f>
        <v>41554586.93</v>
      </c>
      <c r="C128" s="11">
        <f>SUM(C129:C131)</f>
        <v>13325294.840000004</v>
      </c>
      <c r="D128" s="11">
        <f>SUM(D129:D131)</f>
        <v>54879881.77</v>
      </c>
      <c r="E128" s="11">
        <f>SUM(E129:E131)</f>
        <v>29905106.51</v>
      </c>
      <c r="F128" s="11">
        <f>SUM(F129:F131)</f>
        <v>29290136.55</v>
      </c>
      <c r="G128" s="11">
        <f t="shared" si="3"/>
        <v>24974775.26</v>
      </c>
    </row>
    <row r="129" spans="1:7" ht="11.25">
      <c r="A129" s="12" t="s">
        <v>58</v>
      </c>
      <c r="B129" s="13">
        <v>30436902.14</v>
      </c>
      <c r="C129" s="13">
        <v>22527479.630000003</v>
      </c>
      <c r="D129" s="13">
        <v>52964381.77</v>
      </c>
      <c r="E129" s="13">
        <v>29905106.51</v>
      </c>
      <c r="F129" s="13">
        <v>29290136.55</v>
      </c>
      <c r="G129" s="13">
        <f t="shared" si="3"/>
        <v>23059275.26</v>
      </c>
    </row>
    <row r="130" spans="1:7" ht="11.25">
      <c r="A130" s="12" t="s">
        <v>59</v>
      </c>
      <c r="B130" s="13">
        <v>11117684.79</v>
      </c>
      <c r="C130" s="13">
        <v>-9202184.79</v>
      </c>
      <c r="D130" s="13">
        <v>1915500</v>
      </c>
      <c r="E130" s="13">
        <v>0</v>
      </c>
      <c r="F130" s="13">
        <v>0</v>
      </c>
      <c r="G130" s="13">
        <f t="shared" si="3"/>
        <v>1915500</v>
      </c>
    </row>
    <row r="131" spans="1:7" ht="11.25">
      <c r="A131" s="12" t="s">
        <v>60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f t="shared" si="3"/>
        <v>0</v>
      </c>
    </row>
    <row r="132" spans="1:7" ht="11.25">
      <c r="A132" s="10" t="s">
        <v>61</v>
      </c>
      <c r="B132" s="11">
        <f>SUM(B133:B140)</f>
        <v>39019112.72</v>
      </c>
      <c r="C132" s="11">
        <f>SUM(C133:C140)</f>
        <v>-37729646.24</v>
      </c>
      <c r="D132" s="11">
        <f>SUM(D133:D140)</f>
        <v>1289466.48</v>
      </c>
      <c r="E132" s="11">
        <f>SUM(E133:E140)</f>
        <v>0</v>
      </c>
      <c r="F132" s="11">
        <f>SUM(F133:F140)</f>
        <v>0</v>
      </c>
      <c r="G132" s="11">
        <f t="shared" si="3"/>
        <v>1289466.48</v>
      </c>
    </row>
    <row r="133" spans="1:7" ht="11.25">
      <c r="A133" s="12" t="s">
        <v>62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  <c r="G133" s="13">
        <f t="shared" si="3"/>
        <v>0</v>
      </c>
    </row>
    <row r="134" spans="1:7" ht="11.25">
      <c r="A134" s="12" t="s">
        <v>63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f t="shared" si="3"/>
        <v>0</v>
      </c>
    </row>
    <row r="135" spans="1:7" ht="11.25">
      <c r="A135" s="12" t="s">
        <v>64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f t="shared" si="3"/>
        <v>0</v>
      </c>
    </row>
    <row r="136" spans="1:7" ht="11.25">
      <c r="A136" s="12" t="s">
        <v>65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f t="shared" si="3"/>
        <v>0</v>
      </c>
    </row>
    <row r="137" spans="1:7" ht="11.25">
      <c r="A137" s="12" t="s">
        <v>66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f t="shared" si="3"/>
        <v>0</v>
      </c>
    </row>
    <row r="138" spans="1:7" ht="11.25">
      <c r="A138" s="12" t="s">
        <v>67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f t="shared" si="3"/>
        <v>0</v>
      </c>
    </row>
    <row r="139" spans="1:7" ht="11.25">
      <c r="A139" s="12" t="s">
        <v>68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f t="shared" si="3"/>
        <v>0</v>
      </c>
    </row>
    <row r="140" spans="1:7" ht="11.25">
      <c r="A140" s="12" t="s">
        <v>69</v>
      </c>
      <c r="B140" s="13">
        <v>39019112.72</v>
      </c>
      <c r="C140" s="13">
        <v>-37729646.24</v>
      </c>
      <c r="D140" s="13">
        <v>1289466.48</v>
      </c>
      <c r="E140" s="13">
        <v>0</v>
      </c>
      <c r="F140" s="13">
        <v>0</v>
      </c>
      <c r="G140" s="13">
        <f t="shared" si="3"/>
        <v>1289466.48</v>
      </c>
    </row>
    <row r="141" spans="1:7" ht="11.25">
      <c r="A141" s="10" t="s">
        <v>70</v>
      </c>
      <c r="B141" s="11">
        <f>SUM(B142:B144)</f>
        <v>700000</v>
      </c>
      <c r="C141" s="11">
        <f>SUM(C142:C144)</f>
        <v>2910722.6</v>
      </c>
      <c r="D141" s="11">
        <f>SUM(D142:D144)</f>
        <v>3610722.6</v>
      </c>
      <c r="E141" s="11">
        <f>SUM(E142:E144)</f>
        <v>401191.4</v>
      </c>
      <c r="F141" s="11">
        <f>SUM(F142:F144)</f>
        <v>401191.4</v>
      </c>
      <c r="G141" s="11">
        <f t="shared" si="3"/>
        <v>3209531.2</v>
      </c>
    </row>
    <row r="142" spans="1:7" ht="11.25">
      <c r="A142" s="12" t="s">
        <v>71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f t="shared" si="3"/>
        <v>0</v>
      </c>
    </row>
    <row r="143" spans="1:7" ht="11.25">
      <c r="A143" s="12" t="s">
        <v>72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f t="shared" si="3"/>
        <v>0</v>
      </c>
    </row>
    <row r="144" spans="1:7" ht="11.25">
      <c r="A144" s="12" t="s">
        <v>73</v>
      </c>
      <c r="B144" s="13">
        <v>700000</v>
      </c>
      <c r="C144" s="13">
        <v>2910722.6</v>
      </c>
      <c r="D144" s="13">
        <v>3610722.6</v>
      </c>
      <c r="E144" s="13">
        <v>401191.4</v>
      </c>
      <c r="F144" s="13">
        <v>401191.4</v>
      </c>
      <c r="G144" s="13">
        <f t="shared" si="3"/>
        <v>3209531.2</v>
      </c>
    </row>
    <row r="145" spans="1:7" ht="11.25">
      <c r="A145" s="10" t="s">
        <v>74</v>
      </c>
      <c r="B145" s="11">
        <f>SUM(B146:B152)</f>
        <v>734856</v>
      </c>
      <c r="C145" s="11">
        <f>SUM(C146:C152)</f>
        <v>780000</v>
      </c>
      <c r="D145" s="11">
        <f>SUM(D146:D152)</f>
        <v>1514856</v>
      </c>
      <c r="E145" s="11">
        <f>SUM(E146:E152)</f>
        <v>734856</v>
      </c>
      <c r="F145" s="11">
        <f>SUM(F146:F152)</f>
        <v>734856</v>
      </c>
      <c r="G145" s="11">
        <f aca="true" t="shared" si="4" ref="G145:G152">D145-E145</f>
        <v>780000</v>
      </c>
    </row>
    <row r="146" spans="1:7" ht="11.25">
      <c r="A146" s="12" t="s">
        <v>75</v>
      </c>
      <c r="B146" s="13">
        <v>734856</v>
      </c>
      <c r="C146" s="13">
        <v>700000</v>
      </c>
      <c r="D146" s="13">
        <v>1434856</v>
      </c>
      <c r="E146" s="13">
        <v>734856</v>
      </c>
      <c r="F146" s="13">
        <v>734856</v>
      </c>
      <c r="G146" s="13">
        <f t="shared" si="4"/>
        <v>700000</v>
      </c>
    </row>
    <row r="147" spans="1:7" ht="11.25">
      <c r="A147" s="12" t="s">
        <v>76</v>
      </c>
      <c r="B147" s="13">
        <v>0</v>
      </c>
      <c r="C147" s="13">
        <v>80000</v>
      </c>
      <c r="D147" s="13">
        <v>80000</v>
      </c>
      <c r="E147" s="13">
        <v>0</v>
      </c>
      <c r="F147" s="13">
        <v>0</v>
      </c>
      <c r="G147" s="13">
        <f t="shared" si="4"/>
        <v>80000</v>
      </c>
    </row>
    <row r="148" spans="1:7" ht="11.25">
      <c r="A148" s="12" t="s">
        <v>77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f t="shared" si="4"/>
        <v>0</v>
      </c>
    </row>
    <row r="149" spans="1:7" ht="11.25">
      <c r="A149" s="12" t="s">
        <v>78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f t="shared" si="4"/>
        <v>0</v>
      </c>
    </row>
    <row r="150" spans="1:7" ht="11.25">
      <c r="A150" s="12" t="s">
        <v>79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f t="shared" si="4"/>
        <v>0</v>
      </c>
    </row>
    <row r="151" spans="1:7" ht="11.25">
      <c r="A151" s="12" t="s">
        <v>80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f t="shared" si="4"/>
        <v>0</v>
      </c>
    </row>
    <row r="152" spans="1:7" ht="11.25">
      <c r="A152" s="12" t="s">
        <v>81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f t="shared" si="4"/>
        <v>0</v>
      </c>
    </row>
    <row r="153" spans="1:7" ht="4.5" customHeight="1">
      <c r="A153" s="10"/>
      <c r="B153" s="13"/>
      <c r="C153" s="13"/>
      <c r="D153" s="13"/>
      <c r="E153" s="13"/>
      <c r="F153" s="13"/>
      <c r="G153" s="13"/>
    </row>
    <row r="154" spans="1:7" ht="11.25">
      <c r="A154" s="14" t="s">
        <v>83</v>
      </c>
      <c r="B154" s="11">
        <f>B4+B79</f>
        <v>256041243.19</v>
      </c>
      <c r="C154" s="11">
        <f>C4+C79</f>
        <v>48519909.80000002</v>
      </c>
      <c r="D154" s="11">
        <f>D4+D79</f>
        <v>304561152.99000007</v>
      </c>
      <c r="E154" s="11">
        <f>E4+E79</f>
        <v>215332919.79000002</v>
      </c>
      <c r="F154" s="11">
        <f>F4+F79</f>
        <v>211778747.71</v>
      </c>
      <c r="G154" s="11">
        <f>G4+G79</f>
        <v>89228233.20000002</v>
      </c>
    </row>
    <row r="155" spans="1:7" ht="4.5" customHeight="1">
      <c r="A155" s="15"/>
      <c r="B155" s="16"/>
      <c r="C155" s="16"/>
      <c r="D155" s="16"/>
      <c r="E155" s="16"/>
      <c r="F155" s="16"/>
      <c r="G155" s="16"/>
    </row>
    <row r="156" ht="24" customHeight="1"/>
    <row r="157" spans="1:7" ht="65.25" customHeight="1">
      <c r="A157" s="4" t="s">
        <v>144</v>
      </c>
      <c r="B157" s="17"/>
      <c r="C157" s="17"/>
      <c r="D157" s="17"/>
      <c r="E157" s="17"/>
      <c r="F157" s="17"/>
      <c r="G157" s="18"/>
    </row>
    <row r="158" spans="1:7" ht="11.25">
      <c r="A158" s="19"/>
      <c r="B158" s="20" t="s">
        <v>0</v>
      </c>
      <c r="C158" s="20"/>
      <c r="D158" s="20"/>
      <c r="E158" s="20"/>
      <c r="F158" s="20"/>
      <c r="G158" s="19"/>
    </row>
    <row r="159" spans="1:7" ht="22.5">
      <c r="A159" s="21" t="s">
        <v>1</v>
      </c>
      <c r="B159" s="22" t="s">
        <v>2</v>
      </c>
      <c r="C159" s="22" t="s">
        <v>84</v>
      </c>
      <c r="D159" s="22" t="s">
        <v>85</v>
      </c>
      <c r="E159" s="22" t="s">
        <v>5</v>
      </c>
      <c r="F159" s="22" t="s">
        <v>86</v>
      </c>
      <c r="G159" s="21" t="s">
        <v>87</v>
      </c>
    </row>
    <row r="160" spans="1:7" ht="11.25">
      <c r="A160" s="23" t="s">
        <v>88</v>
      </c>
      <c r="B160" s="24"/>
      <c r="C160" s="24"/>
      <c r="D160" s="24"/>
      <c r="E160" s="24"/>
      <c r="F160" s="24"/>
      <c r="G160" s="24"/>
    </row>
    <row r="161" spans="1:7" ht="11.25">
      <c r="A161" s="25" t="s">
        <v>89</v>
      </c>
      <c r="B161" s="11">
        <f>SUM(B162:B193)</f>
        <v>131019357.96</v>
      </c>
      <c r="C161" s="11">
        <f>SUM(C162:C193)</f>
        <v>41683991.94</v>
      </c>
      <c r="D161" s="11">
        <f>SUM(D162:D193)</f>
        <v>172703349.90000004</v>
      </c>
      <c r="E161" s="11">
        <f>SUM(E162:E193)</f>
        <v>131945227.71</v>
      </c>
      <c r="F161" s="11">
        <f>SUM(F162:F193)</f>
        <v>130464006.40999998</v>
      </c>
      <c r="G161" s="11">
        <f>SUM(G162:G193)</f>
        <v>40758122.190000005</v>
      </c>
    </row>
    <row r="162" spans="1:7" ht="11.25">
      <c r="A162" s="26" t="s">
        <v>145</v>
      </c>
      <c r="B162" s="13">
        <v>7049410.88</v>
      </c>
      <c r="C162" s="13">
        <v>115735.06000000052</v>
      </c>
      <c r="D162" s="13">
        <v>7165145.94</v>
      </c>
      <c r="E162" s="13">
        <v>6955287.33</v>
      </c>
      <c r="F162" s="13">
        <v>6916789.72</v>
      </c>
      <c r="G162" s="13">
        <f>D162-E162</f>
        <v>209858.61000000034</v>
      </c>
    </row>
    <row r="163" spans="1:7" ht="11.25">
      <c r="A163" s="26" t="s">
        <v>146</v>
      </c>
      <c r="B163" s="13">
        <v>2293006.34</v>
      </c>
      <c r="C163" s="13">
        <v>237988.53000000026</v>
      </c>
      <c r="D163" s="13">
        <v>2530994.87</v>
      </c>
      <c r="E163" s="13">
        <v>2185106.92</v>
      </c>
      <c r="F163" s="13">
        <v>2156339.93</v>
      </c>
      <c r="G163" s="13">
        <f aca="true" t="shared" si="5" ref="G163:G193">D163-E163</f>
        <v>345887.9500000002</v>
      </c>
    </row>
    <row r="164" spans="1:7" ht="11.25">
      <c r="A164" s="26" t="s">
        <v>147</v>
      </c>
      <c r="B164" s="13">
        <v>34853558</v>
      </c>
      <c r="C164" s="13">
        <v>26043482.590000004</v>
      </c>
      <c r="D164" s="13">
        <v>60897040.59</v>
      </c>
      <c r="E164" s="13">
        <v>31763230.36</v>
      </c>
      <c r="F164" s="13">
        <v>30752323.78</v>
      </c>
      <c r="G164" s="13">
        <f t="shared" si="5"/>
        <v>29133810.230000004</v>
      </c>
    </row>
    <row r="165" spans="1:7" ht="11.25">
      <c r="A165" s="26" t="s">
        <v>148</v>
      </c>
      <c r="B165" s="13">
        <v>1043348.93</v>
      </c>
      <c r="C165" s="13">
        <v>-2386.990000000107</v>
      </c>
      <c r="D165" s="13">
        <v>1040961.94</v>
      </c>
      <c r="E165" s="13">
        <v>1016728.2</v>
      </c>
      <c r="F165" s="13">
        <v>1013897.07</v>
      </c>
      <c r="G165" s="13">
        <f t="shared" si="5"/>
        <v>24233.73999999999</v>
      </c>
    </row>
    <row r="166" spans="1:7" ht="11.25">
      <c r="A166" s="26" t="s">
        <v>149</v>
      </c>
      <c r="B166" s="13">
        <v>917160.03</v>
      </c>
      <c r="C166" s="13">
        <v>4819.479999999981</v>
      </c>
      <c r="D166" s="13">
        <v>921979.51</v>
      </c>
      <c r="E166" s="13">
        <v>842108.65</v>
      </c>
      <c r="F166" s="13">
        <v>838805.62</v>
      </c>
      <c r="G166" s="13">
        <f t="shared" si="5"/>
        <v>79870.85999999999</v>
      </c>
    </row>
    <row r="167" spans="1:7" ht="11.25">
      <c r="A167" s="26" t="s">
        <v>150</v>
      </c>
      <c r="B167" s="13">
        <v>608091.85</v>
      </c>
      <c r="C167" s="13">
        <v>190379.05000000005</v>
      </c>
      <c r="D167" s="13">
        <v>798470.9</v>
      </c>
      <c r="E167" s="13">
        <v>699649.53</v>
      </c>
      <c r="F167" s="13">
        <v>698455.49</v>
      </c>
      <c r="G167" s="13">
        <f t="shared" si="5"/>
        <v>98821.37</v>
      </c>
    </row>
    <row r="168" spans="1:7" ht="11.25">
      <c r="A168" s="26" t="s">
        <v>151</v>
      </c>
      <c r="B168" s="13">
        <v>3309603.76</v>
      </c>
      <c r="C168" s="13">
        <v>151164.43000000017</v>
      </c>
      <c r="D168" s="13">
        <v>3460768.19</v>
      </c>
      <c r="E168" s="13">
        <v>3135008.89</v>
      </c>
      <c r="F168" s="13">
        <v>3122856.89</v>
      </c>
      <c r="G168" s="13">
        <f t="shared" si="5"/>
        <v>325759.2999999998</v>
      </c>
    </row>
    <row r="169" spans="1:7" ht="11.25">
      <c r="A169" s="26" t="s">
        <v>152</v>
      </c>
      <c r="B169" s="13">
        <v>5116317.6</v>
      </c>
      <c r="C169" s="13">
        <v>929400.5500000007</v>
      </c>
      <c r="D169" s="13">
        <v>6045718.15</v>
      </c>
      <c r="E169" s="13">
        <v>4832444.93</v>
      </c>
      <c r="F169" s="13">
        <v>4824555.44</v>
      </c>
      <c r="G169" s="13">
        <f t="shared" si="5"/>
        <v>1213273.2200000007</v>
      </c>
    </row>
    <row r="170" spans="1:7" ht="11.25">
      <c r="A170" s="26" t="s">
        <v>153</v>
      </c>
      <c r="B170" s="13">
        <v>739862.38</v>
      </c>
      <c r="C170" s="13">
        <v>155365.5</v>
      </c>
      <c r="D170" s="13">
        <v>895227.88</v>
      </c>
      <c r="E170" s="13">
        <v>856666.39</v>
      </c>
      <c r="F170" s="13">
        <v>855526.47</v>
      </c>
      <c r="G170" s="13">
        <f t="shared" si="5"/>
        <v>38561.48999999999</v>
      </c>
    </row>
    <row r="171" spans="1:7" ht="11.25">
      <c r="A171" s="26" t="s">
        <v>154</v>
      </c>
      <c r="B171" s="13">
        <v>3242215.03</v>
      </c>
      <c r="C171" s="13">
        <v>470693.0800000001</v>
      </c>
      <c r="D171" s="13">
        <v>3712908.11</v>
      </c>
      <c r="E171" s="13">
        <v>3529410.28</v>
      </c>
      <c r="F171" s="13">
        <v>3524962.96</v>
      </c>
      <c r="G171" s="13">
        <f t="shared" si="5"/>
        <v>183497.83000000007</v>
      </c>
    </row>
    <row r="172" spans="1:7" ht="11.25">
      <c r="A172" s="26" t="s">
        <v>155</v>
      </c>
      <c r="B172" s="13">
        <v>2091149.25</v>
      </c>
      <c r="C172" s="13">
        <v>-78065.3899999999</v>
      </c>
      <c r="D172" s="13">
        <v>2013083.86</v>
      </c>
      <c r="E172" s="13">
        <v>1353092.47</v>
      </c>
      <c r="F172" s="13">
        <v>1344964.33</v>
      </c>
      <c r="G172" s="13">
        <f t="shared" si="5"/>
        <v>659991.3900000001</v>
      </c>
    </row>
    <row r="173" spans="1:7" ht="11.25">
      <c r="A173" s="26" t="s">
        <v>156</v>
      </c>
      <c r="B173" s="13">
        <v>1072119.23</v>
      </c>
      <c r="C173" s="13">
        <v>176038.94999999995</v>
      </c>
      <c r="D173" s="13">
        <v>1248158.18</v>
      </c>
      <c r="E173" s="13">
        <v>1169977.93</v>
      </c>
      <c r="F173" s="13">
        <v>1106732.04</v>
      </c>
      <c r="G173" s="13">
        <f t="shared" si="5"/>
        <v>78180.25</v>
      </c>
    </row>
    <row r="174" spans="1:7" ht="11.25">
      <c r="A174" s="26" t="s">
        <v>157</v>
      </c>
      <c r="B174" s="13">
        <v>555227.27</v>
      </c>
      <c r="C174" s="13">
        <v>92605.73999999999</v>
      </c>
      <c r="D174" s="13">
        <v>647833.01</v>
      </c>
      <c r="E174" s="13">
        <v>619266.66</v>
      </c>
      <c r="F174" s="13">
        <v>618627.43</v>
      </c>
      <c r="G174" s="13">
        <f t="shared" si="5"/>
        <v>28566.349999999977</v>
      </c>
    </row>
    <row r="175" spans="1:7" ht="11.25">
      <c r="A175" s="26" t="s">
        <v>158</v>
      </c>
      <c r="B175" s="13">
        <v>1139544.77</v>
      </c>
      <c r="C175" s="13">
        <v>-21885.780000000028</v>
      </c>
      <c r="D175" s="13">
        <v>1117658.99</v>
      </c>
      <c r="E175" s="13">
        <v>1083577.47</v>
      </c>
      <c r="F175" s="13">
        <v>1079959.66</v>
      </c>
      <c r="G175" s="13">
        <f t="shared" si="5"/>
        <v>34081.52000000002</v>
      </c>
    </row>
    <row r="176" spans="1:7" ht="11.25">
      <c r="A176" s="26" t="s">
        <v>159</v>
      </c>
      <c r="B176" s="13">
        <v>4897464.98</v>
      </c>
      <c r="C176" s="13">
        <v>319734.96999999974</v>
      </c>
      <c r="D176" s="13">
        <v>5217199.95</v>
      </c>
      <c r="E176" s="13">
        <v>4759819.26</v>
      </c>
      <c r="F176" s="13">
        <v>4743754.14</v>
      </c>
      <c r="G176" s="13">
        <f t="shared" si="5"/>
        <v>457380.6900000004</v>
      </c>
    </row>
    <row r="177" spans="1:7" ht="11.25">
      <c r="A177" s="26" t="s">
        <v>160</v>
      </c>
      <c r="B177" s="13">
        <v>1455527.57</v>
      </c>
      <c r="C177" s="13">
        <v>4584401.77</v>
      </c>
      <c r="D177" s="13">
        <v>6039929.34</v>
      </c>
      <c r="E177" s="13">
        <v>4737987.57</v>
      </c>
      <c r="F177" s="13">
        <v>4727635.37</v>
      </c>
      <c r="G177" s="13">
        <f t="shared" si="5"/>
        <v>1301941.7699999996</v>
      </c>
    </row>
    <row r="178" spans="1:7" ht="11.25">
      <c r="A178" s="26" t="s">
        <v>161</v>
      </c>
      <c r="B178" s="13">
        <v>1683359.2</v>
      </c>
      <c r="C178" s="13">
        <v>-211336.24</v>
      </c>
      <c r="D178" s="13">
        <v>1472022.96</v>
      </c>
      <c r="E178" s="13">
        <v>1245480.69</v>
      </c>
      <c r="F178" s="13">
        <v>1241016.36</v>
      </c>
      <c r="G178" s="13">
        <f t="shared" si="5"/>
        <v>226542.27000000002</v>
      </c>
    </row>
    <row r="179" spans="1:7" ht="11.25">
      <c r="A179" s="26" t="s">
        <v>162</v>
      </c>
      <c r="B179" s="13">
        <v>1876645.2</v>
      </c>
      <c r="C179" s="13">
        <v>-225443.35999999987</v>
      </c>
      <c r="D179" s="13">
        <v>1651201.84</v>
      </c>
      <c r="E179" s="13">
        <v>1568270.83</v>
      </c>
      <c r="F179" s="13">
        <v>1566142.88</v>
      </c>
      <c r="G179" s="13">
        <f t="shared" si="5"/>
        <v>82931.01000000001</v>
      </c>
    </row>
    <row r="180" spans="1:7" ht="11.25">
      <c r="A180" s="26" t="s">
        <v>163</v>
      </c>
      <c r="B180" s="13">
        <v>523090.25</v>
      </c>
      <c r="C180" s="13">
        <v>220973.65000000002</v>
      </c>
      <c r="D180" s="13">
        <v>744063.9</v>
      </c>
      <c r="E180" s="13">
        <v>649810.26</v>
      </c>
      <c r="F180" s="13">
        <v>643787.39</v>
      </c>
      <c r="G180" s="13">
        <f t="shared" si="5"/>
        <v>94253.64000000001</v>
      </c>
    </row>
    <row r="181" spans="1:7" ht="11.25">
      <c r="A181" s="26" t="s">
        <v>164</v>
      </c>
      <c r="B181" s="13">
        <v>72300</v>
      </c>
      <c r="C181" s="13">
        <v>0</v>
      </c>
      <c r="D181" s="13">
        <v>72300</v>
      </c>
      <c r="E181" s="13">
        <v>37739.58</v>
      </c>
      <c r="F181" s="13">
        <v>37739.58</v>
      </c>
      <c r="G181" s="13">
        <f t="shared" si="5"/>
        <v>34560.42</v>
      </c>
    </row>
    <row r="182" spans="1:7" ht="11.25">
      <c r="A182" s="26" t="s">
        <v>165</v>
      </c>
      <c r="B182" s="13">
        <v>3085789.29</v>
      </c>
      <c r="C182" s="13">
        <v>2348936.9299999997</v>
      </c>
      <c r="D182" s="13">
        <v>5434726.22</v>
      </c>
      <c r="E182" s="13">
        <v>5072101.57</v>
      </c>
      <c r="F182" s="13">
        <v>5042356.2</v>
      </c>
      <c r="G182" s="13">
        <f t="shared" si="5"/>
        <v>362624.64999999944</v>
      </c>
    </row>
    <row r="183" spans="1:7" ht="11.25">
      <c r="A183" s="26" t="s">
        <v>166</v>
      </c>
      <c r="B183" s="13">
        <v>4256310.6</v>
      </c>
      <c r="C183" s="13">
        <v>1728155.79</v>
      </c>
      <c r="D183" s="13">
        <v>5984466.39</v>
      </c>
      <c r="E183" s="13">
        <v>5789087.47</v>
      </c>
      <c r="F183" s="13">
        <v>5732796.14</v>
      </c>
      <c r="G183" s="13">
        <f t="shared" si="5"/>
        <v>195378.91999999993</v>
      </c>
    </row>
    <row r="184" spans="1:7" ht="11.25">
      <c r="A184" s="26" t="s">
        <v>167</v>
      </c>
      <c r="B184" s="13">
        <v>17789359.67</v>
      </c>
      <c r="C184" s="13">
        <v>4026388.219999999</v>
      </c>
      <c r="D184" s="13">
        <v>21815747.89</v>
      </c>
      <c r="E184" s="13">
        <v>17872064.05</v>
      </c>
      <c r="F184" s="13">
        <v>17852235.33</v>
      </c>
      <c r="G184" s="13">
        <f t="shared" si="5"/>
        <v>3943683.84</v>
      </c>
    </row>
    <row r="185" spans="1:7" ht="11.25">
      <c r="A185" s="26" t="s">
        <v>168</v>
      </c>
      <c r="B185" s="13">
        <v>2691012.95</v>
      </c>
      <c r="C185" s="13">
        <v>-172856.34000000032</v>
      </c>
      <c r="D185" s="13">
        <v>2518156.61</v>
      </c>
      <c r="E185" s="13">
        <v>2351239.24</v>
      </c>
      <c r="F185" s="13">
        <v>2345280.01</v>
      </c>
      <c r="G185" s="13">
        <f t="shared" si="5"/>
        <v>166917.36999999965</v>
      </c>
    </row>
    <row r="186" spans="1:7" ht="11.25">
      <c r="A186" s="26" t="s">
        <v>169</v>
      </c>
      <c r="B186" s="13">
        <v>12861896.46</v>
      </c>
      <c r="C186" s="13">
        <v>-62695.45000000112</v>
      </c>
      <c r="D186" s="13">
        <v>12799201.01</v>
      </c>
      <c r="E186" s="13">
        <v>11828024.91</v>
      </c>
      <c r="F186" s="13">
        <v>11693973.74</v>
      </c>
      <c r="G186" s="13">
        <f t="shared" si="5"/>
        <v>971176.0999999996</v>
      </c>
    </row>
    <row r="187" spans="1:7" ht="11.25">
      <c r="A187" s="26" t="s">
        <v>170</v>
      </c>
      <c r="B187" s="13">
        <v>2074421.11</v>
      </c>
      <c r="C187" s="13">
        <v>176671.76</v>
      </c>
      <c r="D187" s="13">
        <v>2251092.87</v>
      </c>
      <c r="E187" s="13">
        <v>2094700.98</v>
      </c>
      <c r="F187" s="13">
        <v>2087913.95</v>
      </c>
      <c r="G187" s="13">
        <f t="shared" si="5"/>
        <v>156391.89000000013</v>
      </c>
    </row>
    <row r="188" spans="1:7" ht="11.25">
      <c r="A188" s="26" t="s">
        <v>171</v>
      </c>
      <c r="B188" s="13">
        <v>939107.35</v>
      </c>
      <c r="C188" s="13">
        <v>-3912.4799999999814</v>
      </c>
      <c r="D188" s="13">
        <v>935194.87</v>
      </c>
      <c r="E188" s="13">
        <v>885115.14</v>
      </c>
      <c r="F188" s="13">
        <v>883363.56</v>
      </c>
      <c r="G188" s="13">
        <f t="shared" si="5"/>
        <v>50079.72999999998</v>
      </c>
    </row>
    <row r="189" spans="1:7" ht="11.25">
      <c r="A189" s="26" t="s">
        <v>172</v>
      </c>
      <c r="B189" s="13">
        <v>367219.24</v>
      </c>
      <c r="C189" s="13">
        <v>5637.919999999984</v>
      </c>
      <c r="D189" s="13">
        <v>372857.16</v>
      </c>
      <c r="E189" s="13">
        <v>366029.05</v>
      </c>
      <c r="F189" s="13">
        <v>365013.83</v>
      </c>
      <c r="G189" s="13">
        <f t="shared" si="5"/>
        <v>6828.109999999986</v>
      </c>
    </row>
    <row r="190" spans="1:7" ht="11.25">
      <c r="A190" s="26" t="s">
        <v>173</v>
      </c>
      <c r="B190" s="13">
        <v>0</v>
      </c>
      <c r="C190" s="13">
        <v>0</v>
      </c>
      <c r="D190" s="13">
        <v>0</v>
      </c>
      <c r="E190" s="13">
        <v>0</v>
      </c>
      <c r="F190" s="13">
        <v>0</v>
      </c>
      <c r="G190" s="13">
        <f t="shared" si="5"/>
        <v>0</v>
      </c>
    </row>
    <row r="191" spans="1:7" ht="11.25">
      <c r="A191" s="26" t="s">
        <v>174</v>
      </c>
      <c r="B191" s="13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f t="shared" si="5"/>
        <v>0</v>
      </c>
    </row>
    <row r="192" spans="1:7" ht="11.25">
      <c r="A192" s="26" t="s">
        <v>175</v>
      </c>
      <c r="B192" s="13">
        <v>438179</v>
      </c>
      <c r="C192" s="13">
        <v>0</v>
      </c>
      <c r="D192" s="13">
        <v>438179</v>
      </c>
      <c r="E192" s="13">
        <v>254447</v>
      </c>
      <c r="F192" s="13">
        <v>254447</v>
      </c>
      <c r="G192" s="13">
        <f t="shared" si="5"/>
        <v>183732</v>
      </c>
    </row>
    <row r="193" spans="1:7" ht="11.25">
      <c r="A193" s="26" t="s">
        <v>176</v>
      </c>
      <c r="B193" s="13">
        <v>11977059.77</v>
      </c>
      <c r="C193" s="13">
        <v>484000</v>
      </c>
      <c r="D193" s="13">
        <v>12461059.77</v>
      </c>
      <c r="E193" s="13">
        <v>12391754.1</v>
      </c>
      <c r="F193" s="13">
        <v>12391754.1</v>
      </c>
      <c r="G193" s="13">
        <f t="shared" si="5"/>
        <v>69305.66999999993</v>
      </c>
    </row>
    <row r="194" spans="1:7" ht="11.25">
      <c r="A194" s="26"/>
      <c r="B194" s="13"/>
      <c r="C194" s="13"/>
      <c r="D194" s="13"/>
      <c r="E194" s="13"/>
      <c r="F194" s="13"/>
      <c r="G194" s="13"/>
    </row>
    <row r="195" spans="1:7" ht="11.25">
      <c r="A195" s="27" t="s">
        <v>90</v>
      </c>
      <c r="B195" s="13"/>
      <c r="C195" s="13"/>
      <c r="D195" s="13"/>
      <c r="E195" s="13"/>
      <c r="F195" s="13"/>
      <c r="G195" s="13"/>
    </row>
    <row r="196" spans="1:7" ht="11.25">
      <c r="A196" s="27" t="s">
        <v>91</v>
      </c>
      <c r="B196" s="11">
        <f>SUM(B197:B205)</f>
        <v>125021885.22999999</v>
      </c>
      <c r="C196" s="11">
        <f>SUM(C197:C205)</f>
        <v>6835917.860000003</v>
      </c>
      <c r="D196" s="11">
        <f>SUM(D197:D205)</f>
        <v>131857803.08999999</v>
      </c>
      <c r="E196" s="11">
        <f>SUM(E197:E205)</f>
        <v>83387692.07999998</v>
      </c>
      <c r="F196" s="11">
        <f>SUM(F197:F205)</f>
        <v>81314741.3</v>
      </c>
      <c r="G196" s="11">
        <f>SUM(G197:G205)</f>
        <v>48470111.010000005</v>
      </c>
    </row>
    <row r="197" spans="1:7" ht="11.25">
      <c r="A197" s="26" t="s">
        <v>146</v>
      </c>
      <c r="B197" s="13">
        <v>1300000</v>
      </c>
      <c r="C197" s="13">
        <v>5.330000000074506</v>
      </c>
      <c r="D197" s="13">
        <v>1300005.33</v>
      </c>
      <c r="E197" s="13">
        <v>0</v>
      </c>
      <c r="F197" s="13">
        <v>0</v>
      </c>
      <c r="G197" s="13">
        <f aca="true" t="shared" si="6" ref="G197:G205">D197-E197</f>
        <v>1300005.33</v>
      </c>
    </row>
    <row r="198" spans="1:7" ht="11.25">
      <c r="A198" s="26" t="s">
        <v>147</v>
      </c>
      <c r="B198" s="13">
        <v>42979141.11</v>
      </c>
      <c r="C198" s="13">
        <v>29888774.450000003</v>
      </c>
      <c r="D198" s="13">
        <v>72867915.56</v>
      </c>
      <c r="E198" s="13">
        <v>36973629.51</v>
      </c>
      <c r="F198" s="13">
        <v>36011093.24</v>
      </c>
      <c r="G198" s="13">
        <f t="shared" si="6"/>
        <v>35894286.050000004</v>
      </c>
    </row>
    <row r="199" spans="1:7" ht="11.25">
      <c r="A199" s="26" t="s">
        <v>152</v>
      </c>
      <c r="B199" s="13">
        <v>0</v>
      </c>
      <c r="C199" s="13">
        <v>129406.96</v>
      </c>
      <c r="D199" s="13">
        <v>129406.96</v>
      </c>
      <c r="E199" s="13">
        <v>0</v>
      </c>
      <c r="F199" s="13">
        <v>0</v>
      </c>
      <c r="G199" s="13">
        <f t="shared" si="6"/>
        <v>129406.96</v>
      </c>
    </row>
    <row r="200" spans="1:7" ht="11.25">
      <c r="A200" s="26" t="s">
        <v>154</v>
      </c>
      <c r="B200" s="13">
        <v>0</v>
      </c>
      <c r="C200" s="13">
        <v>5394</v>
      </c>
      <c r="D200" s="13">
        <v>5394</v>
      </c>
      <c r="E200" s="13">
        <v>2700</v>
      </c>
      <c r="F200" s="13">
        <v>2700</v>
      </c>
      <c r="G200" s="13">
        <f t="shared" si="6"/>
        <v>2694</v>
      </c>
    </row>
    <row r="201" spans="1:7" ht="11.25">
      <c r="A201" s="26" t="s">
        <v>160</v>
      </c>
      <c r="B201" s="13">
        <v>23291267.61</v>
      </c>
      <c r="C201" s="13">
        <v>10541316.25</v>
      </c>
      <c r="D201" s="13">
        <v>33832583.86</v>
      </c>
      <c r="E201" s="13">
        <v>25921065.34</v>
      </c>
      <c r="F201" s="13">
        <v>25018051.39</v>
      </c>
      <c r="G201" s="13">
        <f t="shared" si="6"/>
        <v>7911518.52</v>
      </c>
    </row>
    <row r="202" spans="1:7" ht="11.25">
      <c r="A202" s="26" t="s">
        <v>163</v>
      </c>
      <c r="B202" s="13">
        <v>5139019.36</v>
      </c>
      <c r="C202" s="13">
        <v>792510.6200000001</v>
      </c>
      <c r="D202" s="13">
        <v>5931529.98</v>
      </c>
      <c r="E202" s="13">
        <v>4880172.44</v>
      </c>
      <c r="F202" s="13">
        <v>4787395.09</v>
      </c>
      <c r="G202" s="13">
        <f t="shared" si="6"/>
        <v>1051357.54</v>
      </c>
    </row>
    <row r="203" spans="1:7" ht="11.25">
      <c r="A203" s="26" t="s">
        <v>164</v>
      </c>
      <c r="B203" s="13">
        <v>2481019.77</v>
      </c>
      <c r="C203" s="13">
        <v>140743.83999999985</v>
      </c>
      <c r="D203" s="13">
        <v>2621763.61</v>
      </c>
      <c r="E203" s="13">
        <v>2423715.36</v>
      </c>
      <c r="F203" s="13">
        <v>2383391.29</v>
      </c>
      <c r="G203" s="13">
        <f t="shared" si="6"/>
        <v>198048.25</v>
      </c>
    </row>
    <row r="204" spans="1:7" ht="11.25">
      <c r="A204" s="26" t="s">
        <v>167</v>
      </c>
      <c r="B204" s="13">
        <v>46621437.38</v>
      </c>
      <c r="C204" s="13">
        <v>-34685702.25</v>
      </c>
      <c r="D204" s="13">
        <v>11935735.13</v>
      </c>
      <c r="E204" s="13">
        <v>10158988.33</v>
      </c>
      <c r="F204" s="13">
        <v>10158988.33</v>
      </c>
      <c r="G204" s="13">
        <f t="shared" si="6"/>
        <v>1776746.8000000007</v>
      </c>
    </row>
    <row r="205" spans="1:7" ht="11.25">
      <c r="A205" s="26" t="s">
        <v>169</v>
      </c>
      <c r="B205" s="13">
        <v>3210000</v>
      </c>
      <c r="C205" s="13">
        <v>23468.66000000015</v>
      </c>
      <c r="D205" s="13">
        <v>3233468.66</v>
      </c>
      <c r="E205" s="13">
        <v>3027421.1</v>
      </c>
      <c r="F205" s="13">
        <v>2953121.96</v>
      </c>
      <c r="G205" s="13">
        <f t="shared" si="6"/>
        <v>206047.56000000006</v>
      </c>
    </row>
    <row r="206" spans="1:7" ht="11.25">
      <c r="A206" s="28"/>
      <c r="B206" s="13"/>
      <c r="C206" s="13"/>
      <c r="D206" s="13"/>
      <c r="E206" s="13"/>
      <c r="F206" s="13"/>
      <c r="G206" s="13"/>
    </row>
    <row r="207" spans="1:7" ht="11.25">
      <c r="A207" s="25" t="s">
        <v>83</v>
      </c>
      <c r="B207" s="11">
        <f aca="true" t="shared" si="7" ref="B207:G207">B161+B196</f>
        <v>256041243.19</v>
      </c>
      <c r="C207" s="11">
        <f t="shared" si="7"/>
        <v>48519909.8</v>
      </c>
      <c r="D207" s="11">
        <f t="shared" si="7"/>
        <v>304561152.99</v>
      </c>
      <c r="E207" s="11">
        <f t="shared" si="7"/>
        <v>215332919.78999996</v>
      </c>
      <c r="F207" s="11">
        <f t="shared" si="7"/>
        <v>211778747.70999998</v>
      </c>
      <c r="G207" s="11">
        <f t="shared" si="7"/>
        <v>89228233.20000002</v>
      </c>
    </row>
    <row r="208" spans="1:7" ht="11.25">
      <c r="A208" s="29"/>
      <c r="B208" s="16"/>
      <c r="C208" s="16"/>
      <c r="D208" s="16"/>
      <c r="E208" s="16"/>
      <c r="F208" s="16"/>
      <c r="G208" s="16"/>
    </row>
    <row r="209" ht="33" customHeight="1"/>
    <row r="210" spans="1:7" ht="68.25" customHeight="1">
      <c r="A210" s="4" t="s">
        <v>143</v>
      </c>
      <c r="B210" s="5"/>
      <c r="C210" s="5"/>
      <c r="D210" s="5"/>
      <c r="E210" s="5"/>
      <c r="F210" s="5"/>
      <c r="G210" s="6"/>
    </row>
    <row r="211" spans="1:7" ht="11.25">
      <c r="A211" s="30" t="s">
        <v>1</v>
      </c>
      <c r="B211" s="20" t="s">
        <v>0</v>
      </c>
      <c r="C211" s="20"/>
      <c r="D211" s="20"/>
      <c r="E211" s="20"/>
      <c r="F211" s="20"/>
      <c r="G211" s="19"/>
    </row>
    <row r="212" spans="1:7" ht="22.5">
      <c r="A212" s="31"/>
      <c r="B212" s="22" t="s">
        <v>2</v>
      </c>
      <c r="C212" s="22" t="s">
        <v>3</v>
      </c>
      <c r="D212" s="22" t="s">
        <v>4</v>
      </c>
      <c r="E212" s="22" t="s">
        <v>5</v>
      </c>
      <c r="F212" s="22" t="s">
        <v>86</v>
      </c>
      <c r="G212" s="21" t="s">
        <v>7</v>
      </c>
    </row>
    <row r="213" spans="1:7" ht="11.25">
      <c r="A213" s="23"/>
      <c r="B213" s="24"/>
      <c r="C213" s="24"/>
      <c r="D213" s="24"/>
      <c r="E213" s="24"/>
      <c r="F213" s="24"/>
      <c r="G213" s="24"/>
    </row>
    <row r="214" spans="1:7" ht="11.25">
      <c r="A214" s="32" t="s">
        <v>92</v>
      </c>
      <c r="B214" s="11">
        <f>B215+B225+B234+B245</f>
        <v>131019357.96000001</v>
      </c>
      <c r="C214" s="11">
        <f>C215+C225+C234+C245</f>
        <v>41683991.94</v>
      </c>
      <c r="D214" s="11">
        <f>D215+D225+D234+D245</f>
        <v>172703349.9</v>
      </c>
      <c r="E214" s="11">
        <f>E215+E225+E234+E245</f>
        <v>131945227.71</v>
      </c>
      <c r="F214" s="11">
        <f>F215+F225+F234+F245</f>
        <v>130464006.41</v>
      </c>
      <c r="G214" s="11">
        <f>G215+G225+G234+G245</f>
        <v>40758122.19000001</v>
      </c>
    </row>
    <row r="215" spans="1:7" ht="11.25">
      <c r="A215" s="14" t="s">
        <v>93</v>
      </c>
      <c r="B215" s="11">
        <f>SUM(B216:B223)</f>
        <v>42566093.010000005</v>
      </c>
      <c r="C215" s="11">
        <f>SUM(C216:C223)</f>
        <v>12176612.11</v>
      </c>
      <c r="D215" s="11">
        <f>SUM(D216:D223)</f>
        <v>54742705.120000005</v>
      </c>
      <c r="E215" s="11">
        <f>SUM(E216:E223)</f>
        <v>49046564.56</v>
      </c>
      <c r="F215" s="11">
        <f>SUM(F216:F223)</f>
        <v>48835504</v>
      </c>
      <c r="G215" s="11">
        <f>SUM(G216:G223)</f>
        <v>5696140.56</v>
      </c>
    </row>
    <row r="216" spans="1:7" ht="11.25">
      <c r="A216" s="12" t="s">
        <v>94</v>
      </c>
      <c r="B216" s="13">
        <v>7049410.88</v>
      </c>
      <c r="C216" s="13">
        <v>115735.06000000052</v>
      </c>
      <c r="D216" s="13">
        <v>7165145.94</v>
      </c>
      <c r="E216" s="13">
        <v>6955287.33</v>
      </c>
      <c r="F216" s="13">
        <v>6916789.72</v>
      </c>
      <c r="G216" s="13">
        <f>D216-E216</f>
        <v>209858.61000000034</v>
      </c>
    </row>
    <row r="217" spans="1:7" ht="11.25">
      <c r="A217" s="12" t="s">
        <v>95</v>
      </c>
      <c r="B217" s="13">
        <v>0</v>
      </c>
      <c r="C217" s="13">
        <v>0</v>
      </c>
      <c r="D217" s="13">
        <v>0</v>
      </c>
      <c r="E217" s="13">
        <v>0</v>
      </c>
      <c r="F217" s="13">
        <v>0</v>
      </c>
      <c r="G217" s="13">
        <f aca="true" t="shared" si="8" ref="G217:G280">D217-E217</f>
        <v>0</v>
      </c>
    </row>
    <row r="218" spans="1:7" ht="11.25">
      <c r="A218" s="12" t="s">
        <v>96</v>
      </c>
      <c r="B218" s="13">
        <v>7336855.600000001</v>
      </c>
      <c r="C218" s="13">
        <v>1717309.5399999998</v>
      </c>
      <c r="D218" s="13">
        <v>9054165.14</v>
      </c>
      <c r="E218" s="13">
        <v>8488692.98</v>
      </c>
      <c r="F218" s="13">
        <v>8450032.629999999</v>
      </c>
      <c r="G218" s="13">
        <f t="shared" si="8"/>
        <v>565472.1600000001</v>
      </c>
    </row>
    <row r="219" spans="1:7" ht="11.25">
      <c r="A219" s="12" t="s">
        <v>97</v>
      </c>
      <c r="B219" s="13">
        <v>0</v>
      </c>
      <c r="C219" s="13">
        <v>0</v>
      </c>
      <c r="D219" s="13">
        <v>0</v>
      </c>
      <c r="E219" s="13">
        <v>0</v>
      </c>
      <c r="F219" s="13">
        <v>0</v>
      </c>
      <c r="G219" s="13">
        <f t="shared" si="8"/>
        <v>0</v>
      </c>
    </row>
    <row r="220" spans="1:7" ht="11.25">
      <c r="A220" s="12" t="s">
        <v>98</v>
      </c>
      <c r="B220" s="13">
        <v>10293189.83</v>
      </c>
      <c r="C220" s="13">
        <v>4514928.68</v>
      </c>
      <c r="D220" s="13">
        <v>14808118.51</v>
      </c>
      <c r="E220" s="13">
        <v>12503315.95</v>
      </c>
      <c r="F220" s="13">
        <v>12479022.9</v>
      </c>
      <c r="G220" s="13">
        <f t="shared" si="8"/>
        <v>2304802.5600000005</v>
      </c>
    </row>
    <row r="221" spans="1:7" ht="11.25">
      <c r="A221" s="12" t="s">
        <v>99</v>
      </c>
      <c r="B221" s="13">
        <v>0</v>
      </c>
      <c r="C221" s="13">
        <v>0</v>
      </c>
      <c r="D221" s="13">
        <v>0</v>
      </c>
      <c r="E221" s="13">
        <v>0</v>
      </c>
      <c r="F221" s="13">
        <v>0</v>
      </c>
      <c r="G221" s="13">
        <f t="shared" si="8"/>
        <v>0</v>
      </c>
    </row>
    <row r="222" spans="1:7" ht="11.25">
      <c r="A222" s="12" t="s">
        <v>100</v>
      </c>
      <c r="B222" s="13">
        <v>2050917.82</v>
      </c>
      <c r="C222" s="13">
        <v>4805375.42</v>
      </c>
      <c r="D222" s="13">
        <v>6856293.24</v>
      </c>
      <c r="E222" s="13">
        <v>5425537.41</v>
      </c>
      <c r="F222" s="13">
        <v>5409162.34</v>
      </c>
      <c r="G222" s="13">
        <f t="shared" si="8"/>
        <v>1430755.83</v>
      </c>
    </row>
    <row r="223" spans="1:7" ht="11.25">
      <c r="A223" s="12" t="s">
        <v>101</v>
      </c>
      <c r="B223" s="13">
        <v>15835718.879999999</v>
      </c>
      <c r="C223" s="13">
        <v>1023263.4100000001</v>
      </c>
      <c r="D223" s="13">
        <v>16858982.29</v>
      </c>
      <c r="E223" s="13">
        <v>15673730.89</v>
      </c>
      <c r="F223" s="13">
        <v>15580496.41</v>
      </c>
      <c r="G223" s="13">
        <f t="shared" si="8"/>
        <v>1185251.3999999985</v>
      </c>
    </row>
    <row r="224" spans="1:7" ht="11.25">
      <c r="A224" s="14"/>
      <c r="B224" s="11"/>
      <c r="C224" s="11"/>
      <c r="D224" s="11"/>
      <c r="E224" s="11"/>
      <c r="F224" s="11"/>
      <c r="G224" s="11"/>
    </row>
    <row r="225" spans="1:7" ht="11.25">
      <c r="A225" s="14" t="s">
        <v>102</v>
      </c>
      <c r="B225" s="11">
        <f>SUM(B226:B232)</f>
        <v>80400258.61</v>
      </c>
      <c r="C225" s="11">
        <f>SUM(C226:C232)</f>
        <v>27181412.089999996</v>
      </c>
      <c r="D225" s="11">
        <f>SUM(D226:D232)</f>
        <v>107581670.7</v>
      </c>
      <c r="E225" s="11">
        <f>SUM(E226:E232)</f>
        <v>73741041.13</v>
      </c>
      <c r="F225" s="11">
        <f>SUM(F226:F232)</f>
        <v>72499647.38</v>
      </c>
      <c r="G225" s="11">
        <f t="shared" si="8"/>
        <v>33840629.57000001</v>
      </c>
    </row>
    <row r="226" spans="1:7" ht="11.25">
      <c r="A226" s="12" t="s">
        <v>103</v>
      </c>
      <c r="B226" s="13">
        <v>13497173.709999999</v>
      </c>
      <c r="C226" s="13">
        <v>4795750.600000001</v>
      </c>
      <c r="D226" s="13">
        <v>18292924.31</v>
      </c>
      <c r="E226" s="13">
        <v>14236290.299999999</v>
      </c>
      <c r="F226" s="13">
        <v>13962391.26</v>
      </c>
      <c r="G226" s="13">
        <f t="shared" si="8"/>
        <v>4056634.01</v>
      </c>
    </row>
    <row r="227" spans="1:7" ht="11.25">
      <c r="A227" s="12" t="s">
        <v>104</v>
      </c>
      <c r="B227" s="13">
        <v>39344589.599999994</v>
      </c>
      <c r="C227" s="13">
        <v>17151610.54</v>
      </c>
      <c r="D227" s="13">
        <v>56496200.14</v>
      </c>
      <c r="E227" s="13">
        <v>31724271.509999998</v>
      </c>
      <c r="F227" s="13">
        <v>30845884.6</v>
      </c>
      <c r="G227" s="13">
        <f t="shared" si="8"/>
        <v>24771928.630000003</v>
      </c>
    </row>
    <row r="228" spans="1:7" ht="11.25">
      <c r="A228" s="12" t="s">
        <v>105</v>
      </c>
      <c r="B228" s="13">
        <v>1139544.77</v>
      </c>
      <c r="C228" s="13">
        <v>-21885.780000000028</v>
      </c>
      <c r="D228" s="13">
        <v>1117658.99</v>
      </c>
      <c r="E228" s="13">
        <v>1083577.47</v>
      </c>
      <c r="F228" s="13">
        <v>1079959.66</v>
      </c>
      <c r="G228" s="13">
        <f t="shared" si="8"/>
        <v>34081.52000000002</v>
      </c>
    </row>
    <row r="229" spans="1:7" ht="11.25">
      <c r="A229" s="12" t="s">
        <v>106</v>
      </c>
      <c r="B229" s="13">
        <v>4639334.26</v>
      </c>
      <c r="C229" s="13">
        <v>4501386.83</v>
      </c>
      <c r="D229" s="13">
        <v>9140721.09</v>
      </c>
      <c r="E229" s="13">
        <v>8539658.36</v>
      </c>
      <c r="F229" s="13">
        <v>8471965.149999999</v>
      </c>
      <c r="G229" s="13">
        <f t="shared" si="8"/>
        <v>601062.7300000004</v>
      </c>
    </row>
    <row r="230" spans="1:7" ht="11.25">
      <c r="A230" s="12" t="s">
        <v>107</v>
      </c>
      <c r="B230" s="13">
        <v>5091149.25</v>
      </c>
      <c r="C230" s="13">
        <v>-78065.3899999999</v>
      </c>
      <c r="D230" s="13">
        <v>5013083.86</v>
      </c>
      <c r="E230" s="13">
        <v>1353092.47</v>
      </c>
      <c r="F230" s="13">
        <v>1344964.33</v>
      </c>
      <c r="G230" s="13">
        <f t="shared" si="8"/>
        <v>3659991.3900000006</v>
      </c>
    </row>
    <row r="231" spans="1:7" ht="11.25">
      <c r="A231" s="12" t="s">
        <v>108</v>
      </c>
      <c r="B231" s="13">
        <v>11977059.77</v>
      </c>
      <c r="C231" s="13">
        <v>484000</v>
      </c>
      <c r="D231" s="13">
        <v>12461059.77</v>
      </c>
      <c r="E231" s="13">
        <v>12391754.1</v>
      </c>
      <c r="F231" s="13">
        <v>12391754.1</v>
      </c>
      <c r="G231" s="13">
        <f t="shared" si="8"/>
        <v>69305.66999999993</v>
      </c>
    </row>
    <row r="232" spans="1:7" ht="11.25">
      <c r="A232" s="12" t="s">
        <v>109</v>
      </c>
      <c r="B232" s="13">
        <v>4711407.25</v>
      </c>
      <c r="C232" s="13">
        <v>348615.29000000004</v>
      </c>
      <c r="D232" s="13">
        <v>5060022.54</v>
      </c>
      <c r="E232" s="13">
        <v>4412396.92</v>
      </c>
      <c r="F232" s="13">
        <v>4402728.28</v>
      </c>
      <c r="G232" s="13">
        <f t="shared" si="8"/>
        <v>647625.6200000001</v>
      </c>
    </row>
    <row r="233" spans="1:7" ht="11.25">
      <c r="A233" s="14"/>
      <c r="B233" s="11"/>
      <c r="C233" s="11"/>
      <c r="D233" s="11"/>
      <c r="E233" s="11"/>
      <c r="F233" s="11"/>
      <c r="G233" s="11"/>
    </row>
    <row r="234" spans="1:7" ht="11.25">
      <c r="A234" s="14" t="s">
        <v>110</v>
      </c>
      <c r="B234" s="11">
        <f>SUM(B235:B243)</f>
        <v>3793006.34</v>
      </c>
      <c r="C234" s="11">
        <f>SUM(C235:C243)</f>
        <v>2268098.7500000005</v>
      </c>
      <c r="D234" s="11">
        <f>SUM(D235:D243)</f>
        <v>6061105.090000001</v>
      </c>
      <c r="E234" s="11">
        <f>SUM(E235:E243)</f>
        <v>5058068.63</v>
      </c>
      <c r="F234" s="11">
        <f>SUM(F235:F243)</f>
        <v>5029301.64</v>
      </c>
      <c r="G234" s="11">
        <f t="shared" si="8"/>
        <v>1003036.4600000009</v>
      </c>
    </row>
    <row r="235" spans="1:7" ht="11.25">
      <c r="A235" s="12" t="s">
        <v>111</v>
      </c>
      <c r="B235" s="13">
        <v>3693006.34</v>
      </c>
      <c r="C235" s="13">
        <v>1489874.1000000006</v>
      </c>
      <c r="D235" s="13">
        <v>5182880.44</v>
      </c>
      <c r="E235" s="13">
        <v>4229881.66</v>
      </c>
      <c r="F235" s="13">
        <v>4220090.5</v>
      </c>
      <c r="G235" s="13">
        <f t="shared" si="8"/>
        <v>952998.7800000003</v>
      </c>
    </row>
    <row r="236" spans="1:7" ht="11.25">
      <c r="A236" s="12" t="s">
        <v>112</v>
      </c>
      <c r="B236" s="13">
        <v>0</v>
      </c>
      <c r="C236" s="13">
        <v>0</v>
      </c>
      <c r="D236" s="13">
        <v>0</v>
      </c>
      <c r="E236" s="13">
        <v>0</v>
      </c>
      <c r="F236" s="13">
        <v>0</v>
      </c>
      <c r="G236" s="13">
        <f t="shared" si="8"/>
        <v>0</v>
      </c>
    </row>
    <row r="237" spans="1:7" ht="11.25">
      <c r="A237" s="12" t="s">
        <v>113</v>
      </c>
      <c r="B237" s="13">
        <v>0</v>
      </c>
      <c r="C237" s="13">
        <v>0</v>
      </c>
      <c r="D237" s="13">
        <v>0</v>
      </c>
      <c r="E237" s="13">
        <v>0</v>
      </c>
      <c r="F237" s="13">
        <v>0</v>
      </c>
      <c r="G237" s="13">
        <f t="shared" si="8"/>
        <v>0</v>
      </c>
    </row>
    <row r="238" spans="1:7" ht="11.25">
      <c r="A238" s="12" t="s">
        <v>114</v>
      </c>
      <c r="B238" s="13">
        <v>0</v>
      </c>
      <c r="C238" s="13">
        <v>0</v>
      </c>
      <c r="D238" s="13">
        <v>0</v>
      </c>
      <c r="E238" s="13">
        <v>0</v>
      </c>
      <c r="F238" s="13">
        <v>0</v>
      </c>
      <c r="G238" s="13">
        <f t="shared" si="8"/>
        <v>0</v>
      </c>
    </row>
    <row r="239" spans="1:7" ht="11.25">
      <c r="A239" s="12" t="s">
        <v>115</v>
      </c>
      <c r="B239" s="13">
        <v>0</v>
      </c>
      <c r="C239" s="13">
        <v>0</v>
      </c>
      <c r="D239" s="13">
        <v>0</v>
      </c>
      <c r="E239" s="13">
        <v>0</v>
      </c>
      <c r="F239" s="13">
        <v>0</v>
      </c>
      <c r="G239" s="13">
        <f t="shared" si="8"/>
        <v>0</v>
      </c>
    </row>
    <row r="240" spans="1:7" ht="11.25">
      <c r="A240" s="12" t="s">
        <v>116</v>
      </c>
      <c r="B240" s="13">
        <v>0</v>
      </c>
      <c r="C240" s="13">
        <v>0</v>
      </c>
      <c r="D240" s="13">
        <v>0</v>
      </c>
      <c r="E240" s="13">
        <v>0</v>
      </c>
      <c r="F240" s="13">
        <v>0</v>
      </c>
      <c r="G240" s="13">
        <f t="shared" si="8"/>
        <v>0</v>
      </c>
    </row>
    <row r="241" spans="1:7" ht="11.25">
      <c r="A241" s="12" t="s">
        <v>117</v>
      </c>
      <c r="B241" s="13">
        <v>100000</v>
      </c>
      <c r="C241" s="13">
        <v>778224.65</v>
      </c>
      <c r="D241" s="13">
        <v>878224.65</v>
      </c>
      <c r="E241" s="13">
        <v>828186.97</v>
      </c>
      <c r="F241" s="13">
        <v>809211.14</v>
      </c>
      <c r="G241" s="13">
        <f t="shared" si="8"/>
        <v>50037.68000000005</v>
      </c>
    </row>
    <row r="242" spans="1:7" ht="11.25">
      <c r="A242" s="12" t="s">
        <v>118</v>
      </c>
      <c r="B242" s="13"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f t="shared" si="8"/>
        <v>0</v>
      </c>
    </row>
    <row r="243" spans="1:7" ht="11.25">
      <c r="A243" s="12" t="s">
        <v>119</v>
      </c>
      <c r="B243" s="13">
        <v>0</v>
      </c>
      <c r="C243" s="13">
        <v>0</v>
      </c>
      <c r="D243" s="13">
        <v>0</v>
      </c>
      <c r="E243" s="13">
        <v>0</v>
      </c>
      <c r="F243" s="13">
        <v>0</v>
      </c>
      <c r="G243" s="13">
        <f t="shared" si="8"/>
        <v>0</v>
      </c>
    </row>
    <row r="244" spans="1:7" ht="11.25">
      <c r="A244" s="14"/>
      <c r="B244" s="11"/>
      <c r="C244" s="11"/>
      <c r="D244" s="11"/>
      <c r="E244" s="11"/>
      <c r="F244" s="11"/>
      <c r="G244" s="11"/>
    </row>
    <row r="245" spans="1:7" ht="11.25">
      <c r="A245" s="32" t="s">
        <v>120</v>
      </c>
      <c r="B245" s="11">
        <f>SUM(B246:B249)</f>
        <v>4260000</v>
      </c>
      <c r="C245" s="11">
        <f>SUM(C246:C249)</f>
        <v>57868.99000000022</v>
      </c>
      <c r="D245" s="11">
        <f>SUM(D246:D249)</f>
        <v>4317868.99</v>
      </c>
      <c r="E245" s="11">
        <f>SUM(E246:E249)</f>
        <v>4099553.39</v>
      </c>
      <c r="F245" s="11">
        <f>SUM(F246:F249)</f>
        <v>4099553.39</v>
      </c>
      <c r="G245" s="11">
        <f t="shared" si="8"/>
        <v>218315.6000000001</v>
      </c>
    </row>
    <row r="246" spans="1:7" ht="11.25">
      <c r="A246" s="12" t="s">
        <v>121</v>
      </c>
      <c r="B246" s="13">
        <v>4260000</v>
      </c>
      <c r="C246" s="13">
        <v>57868.99000000022</v>
      </c>
      <c r="D246" s="13">
        <v>4317868.99</v>
      </c>
      <c r="E246" s="13">
        <v>4099553.39</v>
      </c>
      <c r="F246" s="13">
        <v>4099553.39</v>
      </c>
      <c r="G246" s="13">
        <f t="shared" si="8"/>
        <v>218315.6000000001</v>
      </c>
    </row>
    <row r="247" spans="1:7" ht="11.25">
      <c r="A247" s="33" t="s">
        <v>122</v>
      </c>
      <c r="B247" s="13">
        <v>0</v>
      </c>
      <c r="C247" s="13">
        <v>0</v>
      </c>
      <c r="D247" s="13">
        <v>0</v>
      </c>
      <c r="E247" s="13">
        <v>0</v>
      </c>
      <c r="F247" s="13">
        <v>0</v>
      </c>
      <c r="G247" s="13">
        <f t="shared" si="8"/>
        <v>0</v>
      </c>
    </row>
    <row r="248" spans="1:7" ht="11.25">
      <c r="A248" s="12" t="s">
        <v>123</v>
      </c>
      <c r="B248" s="13"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f t="shared" si="8"/>
        <v>0</v>
      </c>
    </row>
    <row r="249" spans="1:7" ht="11.25">
      <c r="A249" s="12" t="s">
        <v>124</v>
      </c>
      <c r="B249" s="13">
        <v>0</v>
      </c>
      <c r="C249" s="13">
        <v>0</v>
      </c>
      <c r="D249" s="13">
        <v>0</v>
      </c>
      <c r="E249" s="13">
        <v>0</v>
      </c>
      <c r="F249" s="13">
        <v>0</v>
      </c>
      <c r="G249" s="13">
        <f t="shared" si="8"/>
        <v>0</v>
      </c>
    </row>
    <row r="250" spans="1:7" ht="11.25">
      <c r="A250" s="14"/>
      <c r="B250" s="11"/>
      <c r="C250" s="11"/>
      <c r="D250" s="11"/>
      <c r="E250" s="11"/>
      <c r="F250" s="11"/>
      <c r="G250" s="11"/>
    </row>
    <row r="251" spans="1:7" ht="11.25">
      <c r="A251" s="14" t="s">
        <v>125</v>
      </c>
      <c r="B251" s="11">
        <f>B252+B262+B271+B282</f>
        <v>125021885.22999999</v>
      </c>
      <c r="C251" s="11">
        <f>C252+C262+C271+C282</f>
        <v>6835917.86000001</v>
      </c>
      <c r="D251" s="11">
        <f>D252+D262+D271+D282</f>
        <v>131857803.08999999</v>
      </c>
      <c r="E251" s="11">
        <f>E252+E262+E271+E282</f>
        <v>83387692.08000001</v>
      </c>
      <c r="F251" s="11">
        <f>F252+F262+F271+F282</f>
        <v>81314741.3</v>
      </c>
      <c r="G251" s="11">
        <f t="shared" si="8"/>
        <v>48470111.009999976</v>
      </c>
    </row>
    <row r="252" spans="1:7" ht="11.25">
      <c r="A252" s="14" t="s">
        <v>93</v>
      </c>
      <c r="B252" s="11">
        <f>SUM(B253:B260)</f>
        <v>32076734.799999997</v>
      </c>
      <c r="C252" s="11">
        <f>SUM(C253:C260)</f>
        <v>11305889.450000001</v>
      </c>
      <c r="D252" s="11">
        <f>SUM(D253:D260)</f>
        <v>43382624.25</v>
      </c>
      <c r="E252" s="11">
        <f>SUM(E253:E260)</f>
        <v>33224953.14</v>
      </c>
      <c r="F252" s="11">
        <f>SUM(F253:F260)</f>
        <v>32188837.77</v>
      </c>
      <c r="G252" s="11">
        <f t="shared" si="8"/>
        <v>10157671.11</v>
      </c>
    </row>
    <row r="253" spans="1:7" ht="11.25">
      <c r="A253" s="12" t="s">
        <v>94</v>
      </c>
      <c r="B253" s="13">
        <v>0</v>
      </c>
      <c r="C253" s="13">
        <v>0</v>
      </c>
      <c r="D253" s="13">
        <v>0</v>
      </c>
      <c r="E253" s="13">
        <v>0</v>
      </c>
      <c r="F253" s="13">
        <v>0</v>
      </c>
      <c r="G253" s="13">
        <f t="shared" si="8"/>
        <v>0</v>
      </c>
    </row>
    <row r="254" spans="1:7" ht="11.25">
      <c r="A254" s="12" t="s">
        <v>95</v>
      </c>
      <c r="B254" s="13">
        <v>0</v>
      </c>
      <c r="C254" s="13">
        <v>0</v>
      </c>
      <c r="D254" s="13">
        <v>0</v>
      </c>
      <c r="E254" s="13">
        <v>0</v>
      </c>
      <c r="F254" s="13">
        <v>0</v>
      </c>
      <c r="G254" s="13">
        <f t="shared" si="8"/>
        <v>0</v>
      </c>
    </row>
    <row r="255" spans="1:7" ht="11.25">
      <c r="A255" s="12" t="s">
        <v>96</v>
      </c>
      <c r="B255" s="13">
        <v>0</v>
      </c>
      <c r="C255" s="13">
        <v>0</v>
      </c>
      <c r="D255" s="13">
        <v>0</v>
      </c>
      <c r="E255" s="13">
        <v>0</v>
      </c>
      <c r="F255" s="13">
        <v>0</v>
      </c>
      <c r="G255" s="13">
        <f t="shared" si="8"/>
        <v>0</v>
      </c>
    </row>
    <row r="256" spans="1:7" ht="11.25">
      <c r="A256" s="12" t="s">
        <v>97</v>
      </c>
      <c r="B256" s="13">
        <v>0</v>
      </c>
      <c r="C256" s="13">
        <v>0</v>
      </c>
      <c r="D256" s="13">
        <v>0</v>
      </c>
      <c r="E256" s="13">
        <v>0</v>
      </c>
      <c r="F256" s="13">
        <v>0</v>
      </c>
      <c r="G256" s="13">
        <f t="shared" si="8"/>
        <v>0</v>
      </c>
    </row>
    <row r="257" spans="1:7" ht="11.25">
      <c r="A257" s="12" t="s">
        <v>98</v>
      </c>
      <c r="B257" s="13">
        <v>1165428.06</v>
      </c>
      <c r="C257" s="13">
        <v>-168681.26</v>
      </c>
      <c r="D257" s="13">
        <v>996746.8</v>
      </c>
      <c r="E257" s="13">
        <v>0</v>
      </c>
      <c r="F257" s="13">
        <v>0</v>
      </c>
      <c r="G257" s="13">
        <f t="shared" si="8"/>
        <v>996746.8</v>
      </c>
    </row>
    <row r="258" spans="1:7" ht="11.25">
      <c r="A258" s="12" t="s">
        <v>99</v>
      </c>
      <c r="B258" s="13">
        <v>0</v>
      </c>
      <c r="C258" s="13">
        <v>0</v>
      </c>
      <c r="D258" s="13">
        <v>0</v>
      </c>
      <c r="E258" s="13">
        <v>0</v>
      </c>
      <c r="F258" s="13">
        <v>0</v>
      </c>
      <c r="G258" s="13">
        <f t="shared" si="8"/>
        <v>0</v>
      </c>
    </row>
    <row r="259" spans="1:7" ht="11.25">
      <c r="A259" s="12" t="s">
        <v>100</v>
      </c>
      <c r="B259" s="13">
        <v>30911306.74</v>
      </c>
      <c r="C259" s="13">
        <v>11474570.71</v>
      </c>
      <c r="D259" s="13">
        <v>42385877.45</v>
      </c>
      <c r="E259" s="13">
        <v>33224953.14</v>
      </c>
      <c r="F259" s="13">
        <v>32188837.77</v>
      </c>
      <c r="G259" s="13">
        <f t="shared" si="8"/>
        <v>9160924.310000002</v>
      </c>
    </row>
    <row r="260" spans="1:7" ht="11.25">
      <c r="A260" s="12" t="s">
        <v>101</v>
      </c>
      <c r="B260" s="13">
        <v>0</v>
      </c>
      <c r="C260" s="13">
        <v>0</v>
      </c>
      <c r="D260" s="13">
        <v>0</v>
      </c>
      <c r="E260" s="13">
        <v>0</v>
      </c>
      <c r="F260" s="13">
        <v>0</v>
      </c>
      <c r="G260" s="13">
        <f t="shared" si="8"/>
        <v>0</v>
      </c>
    </row>
    <row r="261" spans="1:7" ht="11.25">
      <c r="A261" s="14"/>
      <c r="B261" s="11"/>
      <c r="C261" s="11"/>
      <c r="D261" s="11"/>
      <c r="E261" s="11"/>
      <c r="F261" s="11"/>
      <c r="G261" s="11"/>
    </row>
    <row r="262" spans="1:7" ht="11.25">
      <c r="A262" s="14" t="s">
        <v>102</v>
      </c>
      <c r="B262" s="11">
        <f>SUM(B263:B269)</f>
        <v>90910294.42999999</v>
      </c>
      <c r="C262" s="11">
        <f>SUM(C263:C269)</f>
        <v>-5249976.919999992</v>
      </c>
      <c r="D262" s="11">
        <f>SUM(D263:D269)</f>
        <v>85660317.50999999</v>
      </c>
      <c r="E262" s="11">
        <f>SUM(E263:E269)</f>
        <v>49427882.940000005</v>
      </c>
      <c r="F262" s="11">
        <f>SUM(F263:F269)</f>
        <v>48391047.53</v>
      </c>
      <c r="G262" s="11">
        <f t="shared" si="8"/>
        <v>36232434.569999985</v>
      </c>
    </row>
    <row r="263" spans="1:7" ht="11.25">
      <c r="A263" s="12" t="s">
        <v>103</v>
      </c>
      <c r="B263" s="13">
        <v>2425000</v>
      </c>
      <c r="C263" s="13">
        <v>18148574.77</v>
      </c>
      <c r="D263" s="13">
        <v>20573574.77</v>
      </c>
      <c r="E263" s="13">
        <v>6532124.74</v>
      </c>
      <c r="F263" s="13">
        <v>6318108.4399999995</v>
      </c>
      <c r="G263" s="13">
        <f t="shared" si="8"/>
        <v>14041450.03</v>
      </c>
    </row>
    <row r="264" spans="1:7" ht="11.25">
      <c r="A264" s="12" t="s">
        <v>104</v>
      </c>
      <c r="B264" s="13">
        <v>88485294.42999999</v>
      </c>
      <c r="C264" s="13">
        <v>-23533352.64999999</v>
      </c>
      <c r="D264" s="13">
        <v>64951941.78</v>
      </c>
      <c r="E264" s="13">
        <v>42893058.2</v>
      </c>
      <c r="F264" s="13">
        <v>42070239.09</v>
      </c>
      <c r="G264" s="13">
        <f t="shared" si="8"/>
        <v>22058883.58</v>
      </c>
    </row>
    <row r="265" spans="1:7" ht="11.25">
      <c r="A265" s="12" t="s">
        <v>105</v>
      </c>
      <c r="B265" s="13">
        <v>0</v>
      </c>
      <c r="C265" s="13">
        <v>0</v>
      </c>
      <c r="D265" s="13">
        <v>0</v>
      </c>
      <c r="E265" s="13">
        <v>0</v>
      </c>
      <c r="F265" s="13">
        <v>0</v>
      </c>
      <c r="G265" s="13">
        <f t="shared" si="8"/>
        <v>0</v>
      </c>
    </row>
    <row r="266" spans="1:7" ht="11.25">
      <c r="A266" s="12" t="s">
        <v>106</v>
      </c>
      <c r="B266" s="13">
        <v>0</v>
      </c>
      <c r="C266" s="13">
        <v>5394</v>
      </c>
      <c r="D266" s="13">
        <v>5394</v>
      </c>
      <c r="E266" s="13">
        <v>2700</v>
      </c>
      <c r="F266" s="13">
        <v>2700</v>
      </c>
      <c r="G266" s="13">
        <f t="shared" si="8"/>
        <v>2694</v>
      </c>
    </row>
    <row r="267" spans="1:7" ht="11.25">
      <c r="A267" s="12" t="s">
        <v>107</v>
      </c>
      <c r="B267" s="13">
        <v>0</v>
      </c>
      <c r="C267" s="13">
        <v>0</v>
      </c>
      <c r="D267" s="13">
        <v>0</v>
      </c>
      <c r="E267" s="13">
        <v>0</v>
      </c>
      <c r="F267" s="13">
        <v>0</v>
      </c>
      <c r="G267" s="13">
        <f t="shared" si="8"/>
        <v>0</v>
      </c>
    </row>
    <row r="268" spans="1:7" ht="11.25">
      <c r="A268" s="12" t="s">
        <v>108</v>
      </c>
      <c r="B268" s="13">
        <v>0</v>
      </c>
      <c r="C268" s="13">
        <v>0</v>
      </c>
      <c r="D268" s="13">
        <v>0</v>
      </c>
      <c r="E268" s="13">
        <v>0</v>
      </c>
      <c r="F268" s="13">
        <v>0</v>
      </c>
      <c r="G268" s="13">
        <f t="shared" si="8"/>
        <v>0</v>
      </c>
    </row>
    <row r="269" spans="1:7" ht="11.25">
      <c r="A269" s="12" t="s">
        <v>109</v>
      </c>
      <c r="B269" s="13">
        <v>0</v>
      </c>
      <c r="C269" s="13">
        <v>129406.96</v>
      </c>
      <c r="D269" s="13">
        <v>129406.96</v>
      </c>
      <c r="E269" s="13">
        <v>0</v>
      </c>
      <c r="F269" s="13">
        <v>0</v>
      </c>
      <c r="G269" s="13">
        <f t="shared" si="8"/>
        <v>129406.96</v>
      </c>
    </row>
    <row r="270" spans="1:7" ht="11.25">
      <c r="A270" s="14"/>
      <c r="B270" s="11"/>
      <c r="C270" s="11"/>
      <c r="D270" s="11"/>
      <c r="E270" s="11"/>
      <c r="F270" s="11"/>
      <c r="G270" s="11"/>
    </row>
    <row r="271" spans="1:7" ht="11.25">
      <c r="A271" s="14" t="s">
        <v>110</v>
      </c>
      <c r="B271" s="11">
        <f>SUM(B272:B280)</f>
        <v>1300000</v>
      </c>
      <c r="C271" s="11">
        <f>SUM(C272:C280)</f>
        <v>5.330000000074506</v>
      </c>
      <c r="D271" s="11">
        <f>SUM(D272:D280)</f>
        <v>1300005.33</v>
      </c>
      <c r="E271" s="11">
        <f>SUM(E272:E280)</f>
        <v>0</v>
      </c>
      <c r="F271" s="11">
        <f>SUM(F272:F280)</f>
        <v>0</v>
      </c>
      <c r="G271" s="11">
        <f t="shared" si="8"/>
        <v>1300005.33</v>
      </c>
    </row>
    <row r="272" spans="1:7" ht="11.25">
      <c r="A272" s="12" t="s">
        <v>111</v>
      </c>
      <c r="B272" s="13">
        <v>1300000</v>
      </c>
      <c r="C272" s="13">
        <v>5.330000000074506</v>
      </c>
      <c r="D272" s="13">
        <v>1300005.33</v>
      </c>
      <c r="E272" s="13">
        <v>0</v>
      </c>
      <c r="F272" s="13">
        <v>0</v>
      </c>
      <c r="G272" s="13">
        <f t="shared" si="8"/>
        <v>1300005.33</v>
      </c>
    </row>
    <row r="273" spans="1:7" ht="11.25">
      <c r="A273" s="12" t="s">
        <v>112</v>
      </c>
      <c r="B273" s="13">
        <v>0</v>
      </c>
      <c r="C273" s="13">
        <v>0</v>
      </c>
      <c r="D273" s="13">
        <v>0</v>
      </c>
      <c r="E273" s="13">
        <v>0</v>
      </c>
      <c r="F273" s="13">
        <v>0</v>
      </c>
      <c r="G273" s="13">
        <f t="shared" si="8"/>
        <v>0</v>
      </c>
    </row>
    <row r="274" spans="1:7" ht="11.25">
      <c r="A274" s="12" t="s">
        <v>113</v>
      </c>
      <c r="B274" s="13">
        <v>0</v>
      </c>
      <c r="C274" s="13">
        <v>0</v>
      </c>
      <c r="D274" s="13">
        <v>0</v>
      </c>
      <c r="E274" s="13">
        <v>0</v>
      </c>
      <c r="F274" s="13">
        <v>0</v>
      </c>
      <c r="G274" s="13">
        <f t="shared" si="8"/>
        <v>0</v>
      </c>
    </row>
    <row r="275" spans="1:7" ht="11.25">
      <c r="A275" s="12" t="s">
        <v>114</v>
      </c>
      <c r="B275" s="13">
        <v>0</v>
      </c>
      <c r="C275" s="13">
        <v>0</v>
      </c>
      <c r="D275" s="13">
        <v>0</v>
      </c>
      <c r="E275" s="13">
        <v>0</v>
      </c>
      <c r="F275" s="13">
        <v>0</v>
      </c>
      <c r="G275" s="13">
        <f t="shared" si="8"/>
        <v>0</v>
      </c>
    </row>
    <row r="276" spans="1:7" ht="11.25">
      <c r="A276" s="12" t="s">
        <v>115</v>
      </c>
      <c r="B276" s="13">
        <v>0</v>
      </c>
      <c r="C276" s="13">
        <v>0</v>
      </c>
      <c r="D276" s="13">
        <v>0</v>
      </c>
      <c r="E276" s="13">
        <v>0</v>
      </c>
      <c r="F276" s="13">
        <v>0</v>
      </c>
      <c r="G276" s="13">
        <f t="shared" si="8"/>
        <v>0</v>
      </c>
    </row>
    <row r="277" spans="1:7" ht="11.25">
      <c r="A277" s="12" t="s">
        <v>116</v>
      </c>
      <c r="B277" s="13">
        <v>0</v>
      </c>
      <c r="C277" s="13">
        <v>0</v>
      </c>
      <c r="D277" s="13">
        <v>0</v>
      </c>
      <c r="E277" s="13">
        <v>0</v>
      </c>
      <c r="F277" s="13">
        <v>0</v>
      </c>
      <c r="G277" s="13">
        <f t="shared" si="8"/>
        <v>0</v>
      </c>
    </row>
    <row r="278" spans="1:7" ht="11.25">
      <c r="A278" s="12" t="s">
        <v>117</v>
      </c>
      <c r="B278" s="13">
        <v>0</v>
      </c>
      <c r="C278" s="13">
        <v>0</v>
      </c>
      <c r="D278" s="13">
        <v>0</v>
      </c>
      <c r="E278" s="13">
        <v>0</v>
      </c>
      <c r="F278" s="13">
        <v>0</v>
      </c>
      <c r="G278" s="13">
        <f t="shared" si="8"/>
        <v>0</v>
      </c>
    </row>
    <row r="279" spans="1:7" ht="11.25">
      <c r="A279" s="12" t="s">
        <v>118</v>
      </c>
      <c r="B279" s="13">
        <v>0</v>
      </c>
      <c r="C279" s="13">
        <v>0</v>
      </c>
      <c r="D279" s="13">
        <v>0</v>
      </c>
      <c r="E279" s="13">
        <v>0</v>
      </c>
      <c r="F279" s="13">
        <v>0</v>
      </c>
      <c r="G279" s="13">
        <f t="shared" si="8"/>
        <v>0</v>
      </c>
    </row>
    <row r="280" spans="1:7" ht="11.25">
      <c r="A280" s="12" t="s">
        <v>119</v>
      </c>
      <c r="B280" s="13">
        <v>0</v>
      </c>
      <c r="C280" s="13">
        <v>0</v>
      </c>
      <c r="D280" s="13">
        <v>0</v>
      </c>
      <c r="E280" s="13">
        <v>0</v>
      </c>
      <c r="F280" s="13">
        <v>0</v>
      </c>
      <c r="G280" s="13">
        <f t="shared" si="8"/>
        <v>0</v>
      </c>
    </row>
    <row r="281" spans="1:7" ht="11.25">
      <c r="A281" s="14"/>
      <c r="B281" s="11"/>
      <c r="C281" s="11"/>
      <c r="D281" s="11"/>
      <c r="E281" s="11"/>
      <c r="F281" s="11"/>
      <c r="G281" s="11"/>
    </row>
    <row r="282" spans="1:7" ht="11.25">
      <c r="A282" s="32" t="s">
        <v>120</v>
      </c>
      <c r="B282" s="11">
        <f>SUM(B283:B286)</f>
        <v>734856</v>
      </c>
      <c r="C282" s="11">
        <f>SUM(C283:C286)</f>
        <v>780000</v>
      </c>
      <c r="D282" s="11">
        <f>SUM(D283:D286)</f>
        <v>1514856</v>
      </c>
      <c r="E282" s="11">
        <f>SUM(E283:E286)</f>
        <v>734856</v>
      </c>
      <c r="F282" s="11">
        <f>SUM(F283:F286)</f>
        <v>734856</v>
      </c>
      <c r="G282" s="11">
        <f>D282-E282</f>
        <v>780000</v>
      </c>
    </row>
    <row r="283" spans="1:7" ht="11.25">
      <c r="A283" s="12" t="s">
        <v>121</v>
      </c>
      <c r="B283" s="13">
        <v>734856</v>
      </c>
      <c r="C283" s="13">
        <v>780000</v>
      </c>
      <c r="D283" s="13">
        <v>1514856</v>
      </c>
      <c r="E283" s="13">
        <v>734856</v>
      </c>
      <c r="F283" s="13">
        <v>734856</v>
      </c>
      <c r="G283" s="13">
        <f>D283-E283</f>
        <v>780000</v>
      </c>
    </row>
    <row r="284" spans="1:7" ht="11.25">
      <c r="A284" s="33" t="s">
        <v>122</v>
      </c>
      <c r="B284" s="13">
        <v>0</v>
      </c>
      <c r="C284" s="13">
        <v>0</v>
      </c>
      <c r="D284" s="13">
        <v>0</v>
      </c>
      <c r="E284" s="13">
        <v>0</v>
      </c>
      <c r="F284" s="13">
        <v>0</v>
      </c>
      <c r="G284" s="13">
        <f>D284-E284</f>
        <v>0</v>
      </c>
    </row>
    <row r="285" spans="1:7" ht="11.25">
      <c r="A285" s="12" t="s">
        <v>123</v>
      </c>
      <c r="B285" s="13">
        <v>0</v>
      </c>
      <c r="C285" s="13">
        <v>0</v>
      </c>
      <c r="D285" s="13">
        <v>0</v>
      </c>
      <c r="E285" s="13">
        <v>0</v>
      </c>
      <c r="F285" s="13">
        <v>0</v>
      </c>
      <c r="G285" s="13">
        <f>D285-E285</f>
        <v>0</v>
      </c>
    </row>
    <row r="286" spans="1:7" ht="11.25">
      <c r="A286" s="12" t="s">
        <v>124</v>
      </c>
      <c r="B286" s="13">
        <v>0</v>
      </c>
      <c r="C286" s="13">
        <v>0</v>
      </c>
      <c r="D286" s="13">
        <v>0</v>
      </c>
      <c r="E286" s="13">
        <v>0</v>
      </c>
      <c r="F286" s="13">
        <v>0</v>
      </c>
      <c r="G286" s="13">
        <f>D286-E286</f>
        <v>0</v>
      </c>
    </row>
    <row r="287" spans="1:7" ht="11.25">
      <c r="A287" s="14"/>
      <c r="B287" s="11"/>
      <c r="C287" s="11"/>
      <c r="D287" s="11"/>
      <c r="E287" s="11"/>
      <c r="F287" s="11"/>
      <c r="G287" s="11"/>
    </row>
    <row r="288" spans="1:7" ht="11.25">
      <c r="A288" s="14" t="s">
        <v>83</v>
      </c>
      <c r="B288" s="11">
        <f>B214+B251</f>
        <v>256041243.19</v>
      </c>
      <c r="C288" s="11">
        <f>C214+C251</f>
        <v>48519909.800000004</v>
      </c>
      <c r="D288" s="11">
        <f>D214+D251</f>
        <v>304561152.99</v>
      </c>
      <c r="E288" s="11">
        <f>E214+E251</f>
        <v>215332919.79000002</v>
      </c>
      <c r="F288" s="11">
        <f>F214+F251</f>
        <v>211778747.70999998</v>
      </c>
      <c r="G288" s="11">
        <f>G214+G251</f>
        <v>89228233.19999999</v>
      </c>
    </row>
    <row r="289" spans="1:7" ht="11.25">
      <c r="A289" s="34"/>
      <c r="B289" s="35"/>
      <c r="C289" s="35"/>
      <c r="D289" s="35"/>
      <c r="E289" s="35"/>
      <c r="F289" s="35"/>
      <c r="G289" s="35"/>
    </row>
    <row r="290" ht="18.75" customHeight="1"/>
    <row r="291" spans="1:7" ht="72.75" customHeight="1">
      <c r="A291" s="4" t="s">
        <v>142</v>
      </c>
      <c r="B291" s="5"/>
      <c r="C291" s="5"/>
      <c r="D291" s="5"/>
      <c r="E291" s="5"/>
      <c r="F291" s="5"/>
      <c r="G291" s="6"/>
    </row>
    <row r="292" spans="1:7" ht="11.25">
      <c r="A292" s="36"/>
      <c r="B292" s="20" t="s">
        <v>0</v>
      </c>
      <c r="C292" s="20"/>
      <c r="D292" s="20"/>
      <c r="E292" s="20"/>
      <c r="F292" s="20"/>
      <c r="G292" s="19"/>
    </row>
    <row r="293" spans="1:7" ht="22.5">
      <c r="A293" s="37" t="s">
        <v>1</v>
      </c>
      <c r="B293" s="22" t="s">
        <v>2</v>
      </c>
      <c r="C293" s="22" t="s">
        <v>3</v>
      </c>
      <c r="D293" s="22" t="s">
        <v>4</v>
      </c>
      <c r="E293" s="22" t="s">
        <v>126</v>
      </c>
      <c r="F293" s="22" t="s">
        <v>86</v>
      </c>
      <c r="G293" s="38" t="s">
        <v>7</v>
      </c>
    </row>
    <row r="294" spans="1:7" ht="11.25">
      <c r="A294" s="39" t="s">
        <v>127</v>
      </c>
      <c r="B294" s="9">
        <f>B295+B296+B297+B300+B301+B304</f>
        <v>60582965.97</v>
      </c>
      <c r="C294" s="9">
        <f>C295+C296+C297+C300+C301+C304</f>
        <v>6114249.250000002</v>
      </c>
      <c r="D294" s="9">
        <f>D295+D296+D297+D300+D301+D304</f>
        <v>66697215.22</v>
      </c>
      <c r="E294" s="9">
        <f>E295+E296+E297+E300+E301+E304</f>
        <v>61214386.03</v>
      </c>
      <c r="F294" s="9">
        <f>F295+F296+F297+F300+F301+F304</f>
        <v>61030276.48</v>
      </c>
      <c r="G294" s="9">
        <f>G295+G296+G297+G300+G301+G304</f>
        <v>5482829.189999998</v>
      </c>
    </row>
    <row r="295" spans="1:7" ht="11.25">
      <c r="A295" s="40" t="s">
        <v>128</v>
      </c>
      <c r="B295" s="13">
        <f>60470965.97-B304-B300-B297+112000</f>
        <v>57876922.11</v>
      </c>
      <c r="C295" s="13">
        <f>+D295-B295</f>
        <v>1185251.9200000018</v>
      </c>
      <c r="D295" s="13">
        <f>66561210.22-D304-D300-D297+136005</f>
        <v>59062174.03</v>
      </c>
      <c r="E295" s="13">
        <f>61080596.03-E304-E300-E297+133790</f>
        <v>55352726.34</v>
      </c>
      <c r="F295" s="13">
        <f>60896486.48-F304-F300-F297+133790</f>
        <v>55179489.169999994</v>
      </c>
      <c r="G295" s="13">
        <f>D295-E295</f>
        <v>3709447.6899999976</v>
      </c>
    </row>
    <row r="296" spans="1:7" ht="11.25">
      <c r="A296" s="40" t="s">
        <v>129</v>
      </c>
      <c r="B296" s="13">
        <v>0</v>
      </c>
      <c r="C296" s="13">
        <v>0</v>
      </c>
      <c r="D296" s="13">
        <v>0</v>
      </c>
      <c r="E296" s="13">
        <v>0</v>
      </c>
      <c r="F296" s="13">
        <v>0</v>
      </c>
      <c r="G296" s="11">
        <f>D296-E296</f>
        <v>0</v>
      </c>
    </row>
    <row r="297" spans="1:7" ht="11.25">
      <c r="A297" s="40" t="s">
        <v>130</v>
      </c>
      <c r="B297" s="13">
        <f>SUM(B298:B299)</f>
        <v>1001499.73</v>
      </c>
      <c r="C297" s="13">
        <f>SUM(C298:C299)</f>
        <v>-31934.25</v>
      </c>
      <c r="D297" s="13">
        <f>SUM(D298:D299)</f>
        <v>969565.48</v>
      </c>
      <c r="E297" s="13">
        <f>SUM(E298:E299)</f>
        <v>951120.19</v>
      </c>
      <c r="F297" s="13">
        <f>SUM(F298:F299)</f>
        <v>949695.17</v>
      </c>
      <c r="G297" s="13">
        <f>SUM(G298:G299)</f>
        <v>18445.290000000037</v>
      </c>
    </row>
    <row r="298" spans="1:7" ht="11.25">
      <c r="A298" s="33" t="s">
        <v>131</v>
      </c>
      <c r="B298" s="41">
        <v>1001499.73</v>
      </c>
      <c r="C298" s="41">
        <f>+D298-B298</f>
        <v>-31934.25</v>
      </c>
      <c r="D298" s="41">
        <v>969565.48</v>
      </c>
      <c r="E298" s="41">
        <v>951120.19</v>
      </c>
      <c r="F298" s="41">
        <v>949695.17</v>
      </c>
      <c r="G298" s="13">
        <f aca="true" t="shared" si="9" ref="G298:G304">D298-E298</f>
        <v>18445.290000000037</v>
      </c>
    </row>
    <row r="299" spans="1:7" ht="11.25">
      <c r="A299" s="33" t="s">
        <v>132</v>
      </c>
      <c r="B299" s="13">
        <v>0</v>
      </c>
      <c r="C299" s="13">
        <v>0</v>
      </c>
      <c r="D299" s="13">
        <v>0</v>
      </c>
      <c r="E299" s="13">
        <v>0</v>
      </c>
      <c r="F299" s="13">
        <v>0</v>
      </c>
      <c r="G299" s="13">
        <f t="shared" si="9"/>
        <v>0</v>
      </c>
    </row>
    <row r="300" spans="1:7" ht="11.25">
      <c r="A300" s="40" t="s">
        <v>133</v>
      </c>
      <c r="B300" s="13">
        <v>1076544.13</v>
      </c>
      <c r="C300" s="13">
        <f>+D300-B300</f>
        <v>2715862.89</v>
      </c>
      <c r="D300" s="13">
        <v>3792407.02</v>
      </c>
      <c r="E300" s="13">
        <v>2532235.57</v>
      </c>
      <c r="F300" s="13">
        <v>2522788.21</v>
      </c>
      <c r="G300" s="13">
        <f t="shared" si="9"/>
        <v>1260171.4500000002</v>
      </c>
    </row>
    <row r="301" spans="1:7" ht="11.25">
      <c r="A301" s="40" t="s">
        <v>134</v>
      </c>
      <c r="B301" s="13">
        <f>SUM(B302:B303)</f>
        <v>0</v>
      </c>
      <c r="C301" s="13">
        <f>SUM(C302:C303)</f>
        <v>0</v>
      </c>
      <c r="D301" s="13">
        <f>SUM(D302:D303)</f>
        <v>0</v>
      </c>
      <c r="E301" s="13">
        <f>SUM(E302:E303)</f>
        <v>0</v>
      </c>
      <c r="F301" s="13">
        <f>SUM(F302:F303)</f>
        <v>0</v>
      </c>
      <c r="G301" s="13">
        <f t="shared" si="9"/>
        <v>0</v>
      </c>
    </row>
    <row r="302" spans="1:7" ht="11.25">
      <c r="A302" s="33" t="s">
        <v>135</v>
      </c>
      <c r="B302" s="13">
        <v>0</v>
      </c>
      <c r="C302" s="13">
        <v>0</v>
      </c>
      <c r="D302" s="13">
        <v>0</v>
      </c>
      <c r="E302" s="13">
        <v>0</v>
      </c>
      <c r="F302" s="13">
        <v>0</v>
      </c>
      <c r="G302" s="13">
        <f t="shared" si="9"/>
        <v>0</v>
      </c>
    </row>
    <row r="303" spans="1:7" ht="11.25">
      <c r="A303" s="33" t="s">
        <v>136</v>
      </c>
      <c r="B303" s="13">
        <v>0</v>
      </c>
      <c r="C303" s="13">
        <v>0</v>
      </c>
      <c r="D303" s="13">
        <v>0</v>
      </c>
      <c r="E303" s="13">
        <v>0</v>
      </c>
      <c r="F303" s="13">
        <v>0</v>
      </c>
      <c r="G303" s="13">
        <f t="shared" si="9"/>
        <v>0</v>
      </c>
    </row>
    <row r="304" spans="1:7" ht="11.25">
      <c r="A304" s="40" t="s">
        <v>137</v>
      </c>
      <c r="B304" s="13">
        <f>28000+600000</f>
        <v>628000</v>
      </c>
      <c r="C304" s="13">
        <f>+D304-B304</f>
        <v>2245068.69</v>
      </c>
      <c r="D304" s="13">
        <f>290068.11+2583000.58</f>
        <v>2873068.69</v>
      </c>
      <c r="E304" s="13">
        <f>287312.12+2090991.81</f>
        <v>2378303.93</v>
      </c>
      <c r="F304" s="13">
        <f>287312.12+2090991.81</f>
        <v>2378303.93</v>
      </c>
      <c r="G304" s="13">
        <f t="shared" si="9"/>
        <v>494764.7599999998</v>
      </c>
    </row>
    <row r="305" spans="1:7" ht="11.25">
      <c r="A305" s="40"/>
      <c r="B305" s="13"/>
      <c r="C305" s="13"/>
      <c r="D305" s="13"/>
      <c r="E305" s="13"/>
      <c r="F305" s="13"/>
      <c r="G305" s="13"/>
    </row>
    <row r="306" spans="1:7" ht="11.25">
      <c r="A306" s="27" t="s">
        <v>138</v>
      </c>
      <c r="B306" s="11">
        <f>B307+B308+B309+B312+B313+B316</f>
        <v>24310919.81</v>
      </c>
      <c r="C306" s="11">
        <f>C307+C308+C309+C312+C313+C316</f>
        <v>-272116.32999999914</v>
      </c>
      <c r="D306" s="11">
        <f>D307+D308+D309+D312+D313+D316</f>
        <v>24038803.48</v>
      </c>
      <c r="E306" s="11">
        <f>E307+E308+E309+E312+E313+E316</f>
        <v>19530631.44</v>
      </c>
      <c r="F306" s="11">
        <f>F307+F308+F309+F312+F313+F316</f>
        <v>19206657.45</v>
      </c>
      <c r="G306" s="11">
        <f>G307+G308+G309+G312+G313+G316</f>
        <v>4508172.039999997</v>
      </c>
    </row>
    <row r="307" spans="1:7" ht="11.25">
      <c r="A307" s="40" t="s">
        <v>128</v>
      </c>
      <c r="B307" s="13">
        <f>24422919.81-B316-B312-B309-112000</f>
        <v>4352466.2299999995</v>
      </c>
      <c r="C307" s="13">
        <f>+D307-B307</f>
        <v>670312.8699999992</v>
      </c>
      <c r="D307" s="42">
        <f>24174808.48-D316-D312-D309-136005</f>
        <v>5022779.099999999</v>
      </c>
      <c r="E307" s="13">
        <f>19664421.44-E316-E312-E309-133790</f>
        <v>4150136.8100000024</v>
      </c>
      <c r="F307" s="42">
        <f>19340447.45-F316-F312-F309-133790</f>
        <v>4093240.1999999993</v>
      </c>
      <c r="G307" s="13">
        <f aca="true" t="shared" si="10" ref="G307:G316">D307-E307</f>
        <v>872642.2899999963</v>
      </c>
    </row>
    <row r="308" spans="1:7" ht="11.25">
      <c r="A308" s="40" t="s">
        <v>129</v>
      </c>
      <c r="B308" s="13">
        <v>0</v>
      </c>
      <c r="C308" s="13">
        <v>0</v>
      </c>
      <c r="D308" s="13">
        <v>0</v>
      </c>
      <c r="E308" s="13">
        <v>0</v>
      </c>
      <c r="F308" s="13">
        <v>0</v>
      </c>
      <c r="G308" s="13">
        <f t="shared" si="10"/>
        <v>0</v>
      </c>
    </row>
    <row r="309" spans="1:7" ht="11.25">
      <c r="A309" s="40" t="s">
        <v>130</v>
      </c>
      <c r="B309" s="13">
        <f>SUM(B310:B311)</f>
        <v>1894808.86</v>
      </c>
      <c r="C309" s="13">
        <f>SUM(C310:C311)</f>
        <v>102563.76999999979</v>
      </c>
      <c r="D309" s="13">
        <f>SUM(D310:D311)</f>
        <v>1997372.63</v>
      </c>
      <c r="E309" s="13">
        <f>SUM(E310:E311)</f>
        <v>1855537.1</v>
      </c>
      <c r="F309" s="13">
        <f>SUM(F310:F311)</f>
        <v>1829354.73</v>
      </c>
      <c r="G309" s="13">
        <f t="shared" si="10"/>
        <v>141835.5299999998</v>
      </c>
    </row>
    <row r="310" spans="1:7" ht="11.25">
      <c r="A310" s="33" t="s">
        <v>131</v>
      </c>
      <c r="B310" s="13">
        <v>0</v>
      </c>
      <c r="C310" s="13">
        <v>0</v>
      </c>
      <c r="D310" s="13">
        <v>0</v>
      </c>
      <c r="E310" s="13">
        <v>0</v>
      </c>
      <c r="F310" s="13">
        <v>0</v>
      </c>
      <c r="G310" s="13">
        <f t="shared" si="10"/>
        <v>0</v>
      </c>
    </row>
    <row r="311" spans="1:7" ht="11.25">
      <c r="A311" s="33" t="s">
        <v>132</v>
      </c>
      <c r="B311" s="41">
        <v>1894808.86</v>
      </c>
      <c r="C311" s="41">
        <f>+D311-B311</f>
        <v>102563.76999999979</v>
      </c>
      <c r="D311" s="41">
        <v>1997372.63</v>
      </c>
      <c r="E311" s="41">
        <v>1855537.1</v>
      </c>
      <c r="F311" s="41">
        <v>1829354.73</v>
      </c>
      <c r="G311" s="13">
        <f t="shared" si="10"/>
        <v>141835.5299999998</v>
      </c>
    </row>
    <row r="312" spans="1:7" ht="11.25">
      <c r="A312" s="40" t="s">
        <v>133</v>
      </c>
      <c r="B312" s="13">
        <v>18063644.72</v>
      </c>
      <c r="C312" s="13">
        <f>+D312-B312</f>
        <v>-1731784.4999999981</v>
      </c>
      <c r="D312" s="13">
        <f>17018651.75-D316</f>
        <v>16331860.22</v>
      </c>
      <c r="E312" s="13">
        <f>13524957.53-E316</f>
        <v>13157294.76</v>
      </c>
      <c r="F312" s="13">
        <f>13284062.52-F316</f>
        <v>12916399.75</v>
      </c>
      <c r="G312" s="13">
        <f t="shared" si="10"/>
        <v>3174565.460000001</v>
      </c>
    </row>
    <row r="313" spans="1:7" ht="11.25">
      <c r="A313" s="40" t="s">
        <v>134</v>
      </c>
      <c r="B313" s="13">
        <f>SUM(B314:B315)</f>
        <v>0</v>
      </c>
      <c r="C313" s="13">
        <f>SUM(C314:C315)</f>
        <v>0</v>
      </c>
      <c r="D313" s="13">
        <f>SUM(D314:D315)</f>
        <v>0</v>
      </c>
      <c r="E313" s="13">
        <f>SUM(E314:E315)</f>
        <v>0</v>
      </c>
      <c r="F313" s="13">
        <f>SUM(F314:F315)</f>
        <v>0</v>
      </c>
      <c r="G313" s="13">
        <f t="shared" si="10"/>
        <v>0</v>
      </c>
    </row>
    <row r="314" spans="1:7" ht="11.25">
      <c r="A314" s="33" t="s">
        <v>135</v>
      </c>
      <c r="B314" s="13">
        <v>0</v>
      </c>
      <c r="C314" s="13">
        <v>0</v>
      </c>
      <c r="D314" s="13">
        <v>0</v>
      </c>
      <c r="E314" s="13">
        <v>0</v>
      </c>
      <c r="F314" s="13">
        <v>0</v>
      </c>
      <c r="G314" s="13">
        <f t="shared" si="10"/>
        <v>0</v>
      </c>
    </row>
    <row r="315" spans="1:7" ht="11.25">
      <c r="A315" s="33" t="s">
        <v>136</v>
      </c>
      <c r="B315" s="13">
        <v>0</v>
      </c>
      <c r="C315" s="13">
        <v>0</v>
      </c>
      <c r="D315" s="13">
        <v>0</v>
      </c>
      <c r="E315" s="13">
        <v>0</v>
      </c>
      <c r="F315" s="13">
        <v>0</v>
      </c>
      <c r="G315" s="13">
        <f t="shared" si="10"/>
        <v>0</v>
      </c>
    </row>
    <row r="316" spans="1:7" ht="11.25">
      <c r="A316" s="40" t="s">
        <v>137</v>
      </c>
      <c r="B316" s="13">
        <v>0</v>
      </c>
      <c r="C316" s="13">
        <f>+D316-B316</f>
        <v>686791.53</v>
      </c>
      <c r="D316" s="13">
        <v>686791.53</v>
      </c>
      <c r="E316" s="13">
        <v>367662.77</v>
      </c>
      <c r="F316" s="13">
        <v>367662.77</v>
      </c>
      <c r="G316" s="13">
        <f t="shared" si="10"/>
        <v>319128.76</v>
      </c>
    </row>
    <row r="317" spans="1:7" ht="11.25">
      <c r="A317" s="27" t="s">
        <v>139</v>
      </c>
      <c r="B317" s="11">
        <f>B294+B306</f>
        <v>84893885.78</v>
      </c>
      <c r="C317" s="11">
        <f>C294+C306</f>
        <v>5842132.920000003</v>
      </c>
      <c r="D317" s="11">
        <f>D294+D306</f>
        <v>90736018.7</v>
      </c>
      <c r="E317" s="11">
        <f>E294+E306</f>
        <v>80745017.47</v>
      </c>
      <c r="F317" s="11">
        <f>F294+F306</f>
        <v>80236933.92999999</v>
      </c>
      <c r="G317" s="11">
        <f>G294+G306</f>
        <v>9991001.229999995</v>
      </c>
    </row>
    <row r="318" spans="1:7" ht="11.25">
      <c r="A318" s="43"/>
      <c r="B318" s="16"/>
      <c r="C318" s="16"/>
      <c r="D318" s="16"/>
      <c r="E318" s="16"/>
      <c r="F318" s="16"/>
      <c r="G318" s="16"/>
    </row>
  </sheetData>
  <sheetProtection/>
  <mergeCells count="9">
    <mergeCell ref="A211:A212"/>
    <mergeCell ref="B211:F211"/>
    <mergeCell ref="A291:G291"/>
    <mergeCell ref="B292:F292"/>
    <mergeCell ref="A1:G1"/>
    <mergeCell ref="B2:F2"/>
    <mergeCell ref="A157:G157"/>
    <mergeCell ref="B158:F158"/>
    <mergeCell ref="A210:G2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2017-03-01T16:13:20Z</cp:lastPrinted>
  <dcterms:created xsi:type="dcterms:W3CDTF">2017-01-11T17:22:36Z</dcterms:created>
  <dcterms:modified xsi:type="dcterms:W3CDTF">2017-03-10T21:45:15Z</dcterms:modified>
  <cp:category/>
  <cp:version/>
  <cp:contentType/>
  <cp:contentStatus/>
</cp:coreProperties>
</file>